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71" windowWidth="9540" windowHeight="4950" tabRatio="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<sst xmlns="http://schemas.openxmlformats.org/spreadsheetml/2006/main" count="519" uniqueCount="122">
  <si>
    <t>ACTUAL</t>
  </si>
  <si>
    <t>BUDGET</t>
  </si>
  <si>
    <t>$ CHANGE</t>
  </si>
  <si>
    <t>FULL TIME PAYROLL</t>
  </si>
  <si>
    <t>OVERTIME PAYROLL</t>
  </si>
  <si>
    <t>SOCIAL SECURITY</t>
  </si>
  <si>
    <t>HEALTH INSURANCE</t>
  </si>
  <si>
    <t>CONTINGENCY</t>
  </si>
  <si>
    <t>PWD ASSESSMENT</t>
  </si>
  <si>
    <t>ADMINISTRATIVE COSTS</t>
  </si>
  <si>
    <t>ALLOW FOR UNCOLLECTABLES</t>
  </si>
  <si>
    <t>GASOLINE</t>
  </si>
  <si>
    <t>DEBT SERVICE</t>
  </si>
  <si>
    <t>FY 2002</t>
  </si>
  <si>
    <t>FY 2003</t>
  </si>
  <si>
    <t>EST EXP.</t>
  </si>
  <si>
    <t>RIVERSIDE CEMETERY</t>
  </si>
  <si>
    <t>PART-TIME PAYROLL</t>
  </si>
  <si>
    <t>OVERTIME</t>
  </si>
  <si>
    <t>POWER</t>
  </si>
  <si>
    <t>WATER</t>
  </si>
  <si>
    <t>PROFESSIONAL SERVICES</t>
  </si>
  <si>
    <t>MARKER REPAIRS</t>
  </si>
  <si>
    <t>MATERIALS &amp; SUPPLIES</t>
  </si>
  <si>
    <t>OUTLAY</t>
  </si>
  <si>
    <t>LOT BUY BACK</t>
  </si>
  <si>
    <t>SUBTOTAL</t>
  </si>
  <si>
    <t>GRAND TOTAL</t>
  </si>
  <si>
    <t>TOWN GENERAL FUND</t>
  </si>
  <si>
    <t>PORTLAND HEAD LIGHT</t>
  </si>
  <si>
    <t>PART TIME PAYROLL</t>
  </si>
  <si>
    <t>ICMA DEFERRED COMPENSATION</t>
  </si>
  <si>
    <t>TELEPHONE</t>
  </si>
  <si>
    <t>PRINTING AND ADVERTSING</t>
  </si>
  <si>
    <t>POSTAGE</t>
  </si>
  <si>
    <t>TRAVEL</t>
  </si>
  <si>
    <t>DUES AND MEMBERSHIPS</t>
  </si>
  <si>
    <t>TRAINING</t>
  </si>
  <si>
    <t>CONFERENCES AND MEETINGS</t>
  </si>
  <si>
    <t>COLLECTIONS</t>
  </si>
  <si>
    <t>RESEARCH AND DEVELOPMENT</t>
  </si>
  <si>
    <t>OFFICE EQUIPMENT</t>
  </si>
  <si>
    <t>BUILDING MAINTENANCE</t>
  </si>
  <si>
    <t>GROUNDS MAINTENANCE</t>
  </si>
  <si>
    <t>INSURANCE COVERAGES</t>
  </si>
  <si>
    <t>OFFICE SUPPLIES</t>
  </si>
  <si>
    <t>HEAT</t>
  </si>
  <si>
    <t>MISCELLANEOUS SUPPLIES</t>
  </si>
  <si>
    <t>CLEANING SUPPLIES</t>
  </si>
  <si>
    <t>BOOKS</t>
  </si>
  <si>
    <t>AUDIO VISUAL MATERIALS</t>
  </si>
  <si>
    <t>MUSEUM DEVELOPMENT</t>
  </si>
  <si>
    <t>GIFT SHOP COSTS</t>
  </si>
  <si>
    <t>ALARM SERVICE</t>
  </si>
  <si>
    <t>SPURWINK CHURCH</t>
  </si>
  <si>
    <t>SEWER FUND</t>
  </si>
  <si>
    <t>RESCUE FUND</t>
  </si>
  <si>
    <t>CELLULAR</t>
  </si>
  <si>
    <t>VEHICLE MAINTENANCE</t>
  </si>
  <si>
    <t>RADIO MAINTENANCE</t>
  </si>
  <si>
    <t>EQUIPMENT MAINTENANCE</t>
  </si>
  <si>
    <t>PHYSICALS AND SHOTS</t>
  </si>
  <si>
    <t>MOTOR FUELS</t>
  </si>
  <si>
    <t>UNIFORMS</t>
  </si>
  <si>
    <t>MINOR EQUIPMENT</t>
  </si>
  <si>
    <t>PERSONNEL SUBTOTAL</t>
  </si>
  <si>
    <t>RESCUE FUND TOTAL</t>
  </si>
  <si>
    <t>SEWER FUND TOTAL</t>
  </si>
  <si>
    <t>SPURWINK CHURCH TOTAL</t>
  </si>
  <si>
    <t>RIVERSIDE CEMETERY TOTAL</t>
  </si>
  <si>
    <t>FORT WILLIAMS PARK TOTAL</t>
  </si>
  <si>
    <t>PORTLAND HEAD LIGHT TOTAL</t>
  </si>
  <si>
    <t>THOMAS JORDAN TRUST</t>
  </si>
  <si>
    <t>THOMAS JORDAN TOTAL</t>
  </si>
  <si>
    <t>ALL SPECIAL FUNDS</t>
  </si>
  <si>
    <t>TOWN GENERAL FUND TOTAL</t>
  </si>
  <si>
    <t xml:space="preserve">% CHANGE </t>
  </si>
  <si>
    <t>FY 2004</t>
  </si>
  <si>
    <t>STONEWALL REPAIRS</t>
  </si>
  <si>
    <t xml:space="preserve">FY 2004 </t>
  </si>
  <si>
    <t xml:space="preserve">FY 2005 </t>
  </si>
  <si>
    <t>DIESEL FUEL</t>
  </si>
  <si>
    <t xml:space="preserve">FY 2006 </t>
  </si>
  <si>
    <t>PARK BENCHES</t>
  </si>
  <si>
    <t>FY 2006</t>
  </si>
  <si>
    <t xml:space="preserve">FY 2007 </t>
  </si>
  <si>
    <t>PLAYGROUND BRICKS</t>
  </si>
  <si>
    <t>GODDARD HOME</t>
  </si>
  <si>
    <t>ESTIMATED</t>
  </si>
  <si>
    <t xml:space="preserve">FY 2008 </t>
  </si>
  <si>
    <t>FY 2008</t>
  </si>
  <si>
    <t>FY 2009</t>
  </si>
  <si>
    <t>BLEACHER ENGINEERING STUDY</t>
  </si>
  <si>
    <t>SEWER LINE MAINTENANCE/RESERVE</t>
  </si>
  <si>
    <t xml:space="preserve">ESTIMATED </t>
  </si>
  <si>
    <t>FY 2010</t>
  </si>
  <si>
    <t>BATTERY BLAIR GRANT OPP.</t>
  </si>
  <si>
    <t>MAIN ENTRANCE IMPROVEMENTS</t>
  </si>
  <si>
    <t>FY 2011</t>
  </si>
  <si>
    <t>FY 10 to 11</t>
  </si>
  <si>
    <t>BURIALS</t>
  </si>
  <si>
    <t>CLIENT ASSISTANCE/ADMIN.</t>
  </si>
  <si>
    <t xml:space="preserve"> </t>
  </si>
  <si>
    <t>FORT WILLIAMS PARK  FUND</t>
  </si>
  <si>
    <t>INFRASTRUCTURE IMPROVEMENT FUND</t>
  </si>
  <si>
    <t>INFRASTRUCTURE FUND TOTAL</t>
  </si>
  <si>
    <t>TOWN CENTER FIRE STATION LIGHTING</t>
  </si>
  <si>
    <t>THOMAS MEMORIAL LIBRARY PHASE II</t>
  </si>
  <si>
    <t>LIBRARY LIGHTING UPGRADE</t>
  </si>
  <si>
    <t>POOL DECTRON UNIT REPAIRS</t>
  </si>
  <si>
    <t>POLICE SHELVING</t>
  </si>
  <si>
    <t>TOWN CENTER FIRE STATION PAINTING/SIGNS</t>
  </si>
  <si>
    <t xml:space="preserve">TOWN CENTER LIGHT FIXTURES REPLACEMENTS </t>
  </si>
  <si>
    <t>MISC. PROJ. TBD FWAC</t>
  </si>
  <si>
    <t>BATTERY KEYES REPAIRS</t>
  </si>
  <si>
    <t>BATTERY BLAIR REPAIRS</t>
  </si>
  <si>
    <t>BATTERY GARECHE REPAIRS</t>
  </si>
  <si>
    <t>BATTERY KNOLL INTERPRETIVE DIS.</t>
  </si>
  <si>
    <t>BATTERY FEASIBILITY STUDIES</t>
  </si>
  <si>
    <t>BATTERY KNOLL STAIRS</t>
  </si>
  <si>
    <t>GENERAL FUND CONT.</t>
  </si>
  <si>
    <t>GRAND TOTALS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</si>
</sst>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0.0"/>
    <numFmt numFmtId="172" formatCode="0.00_);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6" fontId="7" fillId="2" borderId="0" xfId="15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8" fillId="0" borderId="0" xfId="15" applyNumberFormat="1" applyFont="1" applyAlignment="1">
      <alignment horizontal="right"/>
    </xf>
    <xf numFmtId="166" fontId="8" fillId="0" borderId="0" xfId="15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66" fontId="7" fillId="0" borderId="0" xfId="15" applyNumberFormat="1" applyFont="1" applyAlignment="1">
      <alignment horizontal="right"/>
    </xf>
    <xf numFmtId="166" fontId="7" fillId="0" borderId="0" xfId="15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7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6" fontId="9" fillId="0" borderId="0" xfId="15" applyNumberFormat="1" applyFont="1" applyAlignment="1">
      <alignment horizontal="center"/>
    </xf>
    <xf numFmtId="166" fontId="9" fillId="0" borderId="0" xfId="15" applyNumberFormat="1" applyFont="1" applyAlignment="1">
      <alignment horizontal="right"/>
    </xf>
    <xf numFmtId="167" fontId="8" fillId="0" borderId="0" xfId="21" applyNumberFormat="1" applyFont="1" applyAlignment="1">
      <alignment/>
    </xf>
    <xf numFmtId="0" fontId="6" fillId="0" borderId="0" xfId="0" applyFont="1" applyAlignment="1">
      <alignment horizontal="center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 horizontal="right"/>
    </xf>
    <xf numFmtId="167" fontId="7" fillId="0" borderId="0" xfId="21" applyNumberFormat="1" applyFont="1" applyAlignment="1">
      <alignment/>
    </xf>
    <xf numFmtId="167" fontId="6" fillId="0" borderId="0" xfId="21" applyNumberFormat="1" applyFont="1" applyAlignment="1">
      <alignment horizontal="right"/>
    </xf>
    <xf numFmtId="166" fontId="9" fillId="0" borderId="0" xfId="15" applyNumberFormat="1" applyFont="1" applyAlignment="1">
      <alignment/>
    </xf>
    <xf numFmtId="43" fontId="9" fillId="0" borderId="0" xfId="15" applyFont="1" applyAlignment="1">
      <alignment/>
    </xf>
    <xf numFmtId="166" fontId="6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6" fontId="8" fillId="0" borderId="0" xfId="15" applyNumberFormat="1" applyFont="1" applyAlignment="1">
      <alignment/>
    </xf>
    <xf numFmtId="166" fontId="7" fillId="0" borderId="0" xfId="15" applyNumberFormat="1" applyFont="1" applyAlignment="1">
      <alignment/>
    </xf>
    <xf numFmtId="1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" fontId="9" fillId="0" borderId="0" xfId="15" applyNumberFormat="1" applyFont="1" applyAlignment="1">
      <alignment horizontal="right"/>
    </xf>
    <xf numFmtId="1" fontId="6" fillId="0" borderId="0" xfId="15" applyNumberFormat="1" applyFont="1" applyAlignment="1">
      <alignment horizontal="right"/>
    </xf>
    <xf numFmtId="167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center"/>
    </xf>
    <xf numFmtId="41" fontId="9" fillId="0" borderId="0" xfId="0" applyNumberFormat="1" applyFont="1" applyAlignment="1">
      <alignment/>
    </xf>
    <xf numFmtId="9" fontId="9" fillId="0" borderId="0" xfId="21" applyFont="1" applyAlignment="1">
      <alignment/>
    </xf>
    <xf numFmtId="41" fontId="9" fillId="0" borderId="0" xfId="15" applyNumberFormat="1" applyFont="1" applyAlignment="1">
      <alignment horizontal="center"/>
    </xf>
    <xf numFmtId="41" fontId="9" fillId="0" borderId="0" xfId="15" applyNumberFormat="1" applyFont="1" applyAlignment="1">
      <alignment/>
    </xf>
    <xf numFmtId="41" fontId="6" fillId="0" borderId="0" xfId="15" applyNumberFormat="1" applyFont="1" applyAlignment="1">
      <alignment/>
    </xf>
    <xf numFmtId="41" fontId="6" fillId="0" borderId="0" xfId="0" applyNumberFormat="1" applyFont="1" applyAlignment="1">
      <alignment/>
    </xf>
    <xf numFmtId="9" fontId="6" fillId="0" borderId="0" xfId="21" applyFont="1" applyAlignment="1">
      <alignment/>
    </xf>
    <xf numFmtId="166" fontId="6" fillId="2" borderId="0" xfId="15" applyNumberFormat="1" applyFont="1" applyFill="1" applyAlignment="1">
      <alignment horizontal="center"/>
    </xf>
    <xf numFmtId="167" fontId="8" fillId="0" borderId="0" xfId="21" applyNumberFormat="1" applyFont="1" applyAlignment="1">
      <alignment horizontal="right"/>
    </xf>
    <xf numFmtId="9" fontId="7" fillId="0" borderId="0" xfId="2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6" fontId="7" fillId="0" borderId="0" xfId="15" applyNumberFormat="1" applyFont="1" applyFill="1" applyAlignment="1">
      <alignment horizontal="center"/>
    </xf>
    <xf numFmtId="166" fontId="8" fillId="0" borderId="0" xfId="15" applyNumberFormat="1" applyFont="1" applyFill="1" applyAlignment="1">
      <alignment horizontal="center"/>
    </xf>
    <xf numFmtId="169" fontId="7" fillId="0" borderId="0" xfId="0" applyNumberFormat="1" applyFont="1" applyAlignment="1">
      <alignment horizontal="right"/>
    </xf>
    <xf numFmtId="9" fontId="7" fillId="0" borderId="0" xfId="21" applyFont="1" applyFill="1" applyAlignment="1">
      <alignment horizontal="center"/>
    </xf>
    <xf numFmtId="169" fontId="8" fillId="0" borderId="0" xfId="17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41" fontId="11" fillId="0" borderId="0" xfId="0" applyNumberFormat="1" applyFont="1" applyAlignment="1">
      <alignment/>
    </xf>
    <xf numFmtId="167" fontId="11" fillId="0" borderId="0" xfId="21" applyNumberFormat="1" applyFont="1" applyAlignment="1">
      <alignment/>
    </xf>
    <xf numFmtId="41" fontId="11" fillId="0" borderId="0" xfId="15" applyNumberFormat="1" applyFont="1" applyAlignment="1">
      <alignment/>
    </xf>
    <xf numFmtId="41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1" fontId="10" fillId="0" borderId="0" xfId="15" applyNumberFormat="1" applyFont="1" applyAlignment="1">
      <alignment/>
    </xf>
    <xf numFmtId="167" fontId="10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4"/>
  <sheetViews>
    <sheetView tabSelected="1" workbookViewId="0" topLeftCell="A137">
      <selection activeCell="A140" sqref="A140:W158"/>
    </sheetView>
  </sheetViews>
  <sheetFormatPr defaultColWidth="9.140625" defaultRowHeight="12.75"/>
  <cols>
    <col min="1" max="1" width="6.28125" style="5" bestFit="1" customWidth="1"/>
    <col min="2" max="2" width="40.28125" style="6" customWidth="1"/>
    <col min="3" max="3" width="12.8515625" style="7" hidden="1" customWidth="1"/>
    <col min="4" max="6" width="12.8515625" style="17" hidden="1" customWidth="1"/>
    <col min="7" max="7" width="13.421875" style="17" hidden="1" customWidth="1"/>
    <col min="8" max="14" width="10.00390625" style="17" hidden="1" customWidth="1"/>
    <col min="15" max="15" width="0.13671875" style="17" hidden="1" customWidth="1"/>
    <col min="16" max="16" width="12.28125" style="17" hidden="1" customWidth="1"/>
    <col min="17" max="17" width="10.00390625" style="17" hidden="1" customWidth="1"/>
    <col min="18" max="18" width="16.140625" style="17" bestFit="1" customWidth="1"/>
    <col min="19" max="19" width="11.57421875" style="17" bestFit="1" customWidth="1"/>
    <col min="20" max="20" width="16.140625" style="17" bestFit="1" customWidth="1"/>
    <col min="21" max="21" width="11.57421875" style="17" bestFit="1" customWidth="1"/>
    <col min="22" max="22" width="13.7109375" style="17" bestFit="1" customWidth="1"/>
    <col min="23" max="23" width="15.28125" style="17" bestFit="1" customWidth="1"/>
    <col min="24" max="16384" width="9.140625" style="11" customWidth="1"/>
  </cols>
  <sheetData>
    <row r="1" spans="1:23" s="4" customFormat="1" ht="14.25" customHeight="1">
      <c r="A1" s="1">
        <v>735</v>
      </c>
      <c r="B1" s="2" t="s">
        <v>56</v>
      </c>
      <c r="C1" s="1" t="s">
        <v>1</v>
      </c>
      <c r="D1" s="1" t="s">
        <v>0</v>
      </c>
      <c r="E1" s="1" t="s">
        <v>1</v>
      </c>
      <c r="F1" s="3" t="s">
        <v>0</v>
      </c>
      <c r="G1" s="3" t="s">
        <v>1</v>
      </c>
      <c r="H1" s="3" t="s">
        <v>0</v>
      </c>
      <c r="I1" s="3" t="s">
        <v>1</v>
      </c>
      <c r="J1" s="3" t="s">
        <v>0</v>
      </c>
      <c r="K1" s="3" t="s">
        <v>1</v>
      </c>
      <c r="L1" s="3" t="s">
        <v>0</v>
      </c>
      <c r="M1" s="3" t="s">
        <v>1</v>
      </c>
      <c r="N1" s="3" t="s">
        <v>0</v>
      </c>
      <c r="O1" s="3" t="s">
        <v>1</v>
      </c>
      <c r="P1" s="3" t="s">
        <v>94</v>
      </c>
      <c r="Q1" s="3" t="s">
        <v>1</v>
      </c>
      <c r="R1" s="3" t="s">
        <v>94</v>
      </c>
      <c r="S1" s="3" t="s">
        <v>1</v>
      </c>
      <c r="T1" s="3" t="s">
        <v>94</v>
      </c>
      <c r="U1" s="3" t="s">
        <v>1</v>
      </c>
      <c r="V1" s="3" t="s">
        <v>2</v>
      </c>
      <c r="W1" s="3" t="s">
        <v>76</v>
      </c>
    </row>
    <row r="2" spans="1:23" s="4" customFormat="1" ht="14.25">
      <c r="A2" s="1"/>
      <c r="B2" s="2"/>
      <c r="C2" s="1" t="s">
        <v>13</v>
      </c>
      <c r="D2" s="1" t="s">
        <v>13</v>
      </c>
      <c r="E2" s="1" t="s">
        <v>14</v>
      </c>
      <c r="F2" s="3" t="s">
        <v>14</v>
      </c>
      <c r="G2" s="3" t="s">
        <v>77</v>
      </c>
      <c r="H2" s="3" t="s">
        <v>79</v>
      </c>
      <c r="I2" s="3" t="s">
        <v>80</v>
      </c>
      <c r="J2" s="3" t="s">
        <v>80</v>
      </c>
      <c r="K2" s="3" t="s">
        <v>82</v>
      </c>
      <c r="L2" s="3" t="s">
        <v>84</v>
      </c>
      <c r="M2" s="3" t="s">
        <v>85</v>
      </c>
      <c r="N2" s="3" t="s">
        <v>85</v>
      </c>
      <c r="O2" s="3" t="s">
        <v>89</v>
      </c>
      <c r="P2" s="3" t="s">
        <v>90</v>
      </c>
      <c r="Q2" s="3" t="s">
        <v>91</v>
      </c>
      <c r="R2" s="3" t="s">
        <v>91</v>
      </c>
      <c r="S2" s="3" t="s">
        <v>95</v>
      </c>
      <c r="T2" s="3" t="s">
        <v>95</v>
      </c>
      <c r="U2" s="3" t="s">
        <v>98</v>
      </c>
      <c r="V2" s="3" t="s">
        <v>99</v>
      </c>
      <c r="W2" s="3" t="s">
        <v>99</v>
      </c>
    </row>
    <row r="3" spans="1:23" ht="15">
      <c r="A3" s="5">
        <v>1002</v>
      </c>
      <c r="B3" s="6" t="s">
        <v>30</v>
      </c>
      <c r="C3" s="7">
        <v>45469</v>
      </c>
      <c r="D3" s="7">
        <v>57661</v>
      </c>
      <c r="E3" s="7">
        <v>65000</v>
      </c>
      <c r="F3" s="8">
        <v>65000</v>
      </c>
      <c r="G3" s="8">
        <v>67000</v>
      </c>
      <c r="H3" s="8">
        <v>51749</v>
      </c>
      <c r="I3" s="8">
        <v>75000</v>
      </c>
      <c r="J3" s="9">
        <v>68282</v>
      </c>
      <c r="K3" s="10">
        <v>77250</v>
      </c>
      <c r="L3" s="10">
        <v>71996</v>
      </c>
      <c r="M3" s="10">
        <v>79500</v>
      </c>
      <c r="N3" s="10">
        <v>62177</v>
      </c>
      <c r="O3" s="10">
        <v>89000</v>
      </c>
      <c r="P3" s="10">
        <v>110600</v>
      </c>
      <c r="Q3" s="10">
        <v>110600</v>
      </c>
      <c r="R3" s="10">
        <v>110600</v>
      </c>
      <c r="S3" s="10">
        <v>81600</v>
      </c>
      <c r="T3" s="10">
        <v>81600</v>
      </c>
      <c r="U3" s="10">
        <v>81600</v>
      </c>
      <c r="V3" s="53">
        <f>SUM(U3-S3)</f>
        <v>0</v>
      </c>
      <c r="W3" s="22">
        <f>SUM(V3/S3)</f>
        <v>0</v>
      </c>
    </row>
    <row r="4" spans="1:23" ht="15">
      <c r="A4" s="5">
        <v>1020</v>
      </c>
      <c r="B4" s="6" t="s">
        <v>5</v>
      </c>
      <c r="C4" s="7">
        <v>3478</v>
      </c>
      <c r="D4" s="7">
        <v>170</v>
      </c>
      <c r="E4" s="7">
        <v>4972</v>
      </c>
      <c r="F4" s="8">
        <v>4972</v>
      </c>
      <c r="G4" s="8">
        <v>5126</v>
      </c>
      <c r="H4" s="8">
        <v>362</v>
      </c>
      <c r="I4" s="8">
        <v>5890</v>
      </c>
      <c r="J4" s="9">
        <v>1361</v>
      </c>
      <c r="K4" s="10">
        <v>6082</v>
      </c>
      <c r="L4" s="10">
        <v>2551</v>
      </c>
      <c r="M4" s="10">
        <v>6000</v>
      </c>
      <c r="N4" s="10">
        <v>3035</v>
      </c>
      <c r="O4" s="10">
        <v>6800</v>
      </c>
      <c r="P4" s="10">
        <v>6800</v>
      </c>
      <c r="Q4" s="10">
        <v>6800</v>
      </c>
      <c r="R4" s="10">
        <v>6800</v>
      </c>
      <c r="S4" s="10">
        <v>6800</v>
      </c>
      <c r="T4" s="10">
        <v>6800</v>
      </c>
      <c r="U4" s="10">
        <v>6800</v>
      </c>
      <c r="V4" s="53">
        <f aca="true" t="shared" si="0" ref="V4:V22">SUM(U4-S4)</f>
        <v>0</v>
      </c>
      <c r="W4" s="22">
        <f aca="true" t="shared" si="1" ref="W4:W22">SUM(V4/S4)</f>
        <v>0</v>
      </c>
    </row>
    <row r="5" spans="2:23" ht="15">
      <c r="B5" s="6" t="s">
        <v>65</v>
      </c>
      <c r="C5" s="12">
        <f aca="true" t="shared" si="2" ref="C5:K5">SUM(C3:C4)</f>
        <v>48947</v>
      </c>
      <c r="D5" s="12">
        <f t="shared" si="2"/>
        <v>57831</v>
      </c>
      <c r="E5" s="12">
        <f t="shared" si="2"/>
        <v>69972</v>
      </c>
      <c r="F5" s="13">
        <f t="shared" si="2"/>
        <v>69972</v>
      </c>
      <c r="G5" s="13">
        <f t="shared" si="2"/>
        <v>72126</v>
      </c>
      <c r="H5" s="13">
        <f t="shared" si="2"/>
        <v>52111</v>
      </c>
      <c r="I5" s="13">
        <f t="shared" si="2"/>
        <v>80890</v>
      </c>
      <c r="J5" s="13">
        <f t="shared" si="2"/>
        <v>69643</v>
      </c>
      <c r="K5" s="13">
        <f t="shared" si="2"/>
        <v>83332</v>
      </c>
      <c r="L5" s="13">
        <f aca="true" t="shared" si="3" ref="L5:S5">SUM(L3:L4)</f>
        <v>74547</v>
      </c>
      <c r="M5" s="13">
        <f t="shared" si="3"/>
        <v>85500</v>
      </c>
      <c r="N5" s="13">
        <f t="shared" si="3"/>
        <v>65212</v>
      </c>
      <c r="O5" s="13">
        <f t="shared" si="3"/>
        <v>95800</v>
      </c>
      <c r="P5" s="13">
        <f t="shared" si="3"/>
        <v>117400</v>
      </c>
      <c r="Q5" s="13">
        <f t="shared" si="3"/>
        <v>117400</v>
      </c>
      <c r="R5" s="13">
        <f t="shared" si="3"/>
        <v>117400</v>
      </c>
      <c r="S5" s="13">
        <f t="shared" si="3"/>
        <v>88400</v>
      </c>
      <c r="T5" s="13">
        <f>SUM(T3:T4)</f>
        <v>88400</v>
      </c>
      <c r="U5" s="13">
        <f>SUM(U3:U4)</f>
        <v>88400</v>
      </c>
      <c r="V5" s="54">
        <f t="shared" si="0"/>
        <v>0</v>
      </c>
      <c r="W5" s="26">
        <f t="shared" si="1"/>
        <v>0</v>
      </c>
    </row>
    <row r="6" spans="4:23" ht="15">
      <c r="D6" s="7"/>
      <c r="E6" s="7"/>
      <c r="F6" s="8"/>
      <c r="G6" s="8"/>
      <c r="H6" s="8"/>
      <c r="I6" s="8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3"/>
      <c r="W6" s="22"/>
    </row>
    <row r="7" spans="1:23" ht="15">
      <c r="A7" s="5">
        <v>2000</v>
      </c>
      <c r="B7" s="6" t="s">
        <v>57</v>
      </c>
      <c r="C7" s="7">
        <v>300</v>
      </c>
      <c r="D7" s="7">
        <v>303</v>
      </c>
      <c r="E7" s="7">
        <v>600</v>
      </c>
      <c r="F7" s="8">
        <v>400</v>
      </c>
      <c r="G7" s="8">
        <v>400</v>
      </c>
      <c r="H7" s="8">
        <v>311</v>
      </c>
      <c r="I7" s="8">
        <v>400</v>
      </c>
      <c r="J7" s="9">
        <v>353</v>
      </c>
      <c r="K7" s="10">
        <v>400</v>
      </c>
      <c r="L7" s="10">
        <v>356</v>
      </c>
      <c r="M7" s="10">
        <v>400</v>
      </c>
      <c r="N7" s="10">
        <v>326</v>
      </c>
      <c r="O7" s="10">
        <v>450</v>
      </c>
      <c r="P7" s="10">
        <v>550</v>
      </c>
      <c r="Q7" s="10">
        <v>550</v>
      </c>
      <c r="R7" s="10">
        <v>550</v>
      </c>
      <c r="S7" s="10">
        <v>650</v>
      </c>
      <c r="T7" s="10">
        <v>650</v>
      </c>
      <c r="U7" s="10">
        <v>650</v>
      </c>
      <c r="V7" s="53">
        <f t="shared" si="0"/>
        <v>0</v>
      </c>
      <c r="W7" s="22">
        <f t="shared" si="1"/>
        <v>0</v>
      </c>
    </row>
    <row r="8" spans="1:23" ht="15">
      <c r="A8" s="5">
        <v>2007</v>
      </c>
      <c r="B8" s="6" t="s">
        <v>36</v>
      </c>
      <c r="C8" s="7">
        <v>1200</v>
      </c>
      <c r="D8" s="7">
        <v>1104</v>
      </c>
      <c r="E8" s="7">
        <v>1500</v>
      </c>
      <c r="F8" s="8">
        <v>1500</v>
      </c>
      <c r="G8" s="8">
        <v>1800</v>
      </c>
      <c r="H8" s="8">
        <v>878</v>
      </c>
      <c r="I8" s="8">
        <v>1800</v>
      </c>
      <c r="J8" s="9">
        <v>1116</v>
      </c>
      <c r="K8" s="10">
        <v>1800</v>
      </c>
      <c r="L8" s="10">
        <v>1146</v>
      </c>
      <c r="M8" s="10">
        <v>2100</v>
      </c>
      <c r="N8" s="10">
        <v>1243</v>
      </c>
      <c r="O8" s="10">
        <v>2100</v>
      </c>
      <c r="P8" s="10">
        <v>2500</v>
      </c>
      <c r="Q8" s="10">
        <v>2500</v>
      </c>
      <c r="R8" s="10">
        <v>2500</v>
      </c>
      <c r="S8" s="10">
        <v>2700</v>
      </c>
      <c r="T8" s="10">
        <v>2700</v>
      </c>
      <c r="U8" s="10">
        <v>2700</v>
      </c>
      <c r="V8" s="53">
        <f t="shared" si="0"/>
        <v>0</v>
      </c>
      <c r="W8" s="22">
        <f t="shared" si="1"/>
        <v>0</v>
      </c>
    </row>
    <row r="9" spans="1:23" ht="15">
      <c r="A9" s="5">
        <v>2008</v>
      </c>
      <c r="B9" s="6" t="s">
        <v>37</v>
      </c>
      <c r="C9" s="7">
        <v>5000</v>
      </c>
      <c r="D9" s="7">
        <v>6112</v>
      </c>
      <c r="E9" s="7">
        <v>6000</v>
      </c>
      <c r="F9" s="8">
        <v>6000</v>
      </c>
      <c r="G9" s="8">
        <v>6500</v>
      </c>
      <c r="H9" s="8">
        <v>2318</v>
      </c>
      <c r="I9" s="8">
        <v>7000</v>
      </c>
      <c r="J9" s="9">
        <v>2562</v>
      </c>
      <c r="K9" s="10">
        <v>7000</v>
      </c>
      <c r="L9" s="10">
        <v>4951</v>
      </c>
      <c r="M9" s="10">
        <v>7000</v>
      </c>
      <c r="N9" s="10">
        <v>2081</v>
      </c>
      <c r="O9" s="10">
        <v>6000</v>
      </c>
      <c r="P9" s="10">
        <v>7000</v>
      </c>
      <c r="Q9" s="10">
        <v>7000</v>
      </c>
      <c r="R9" s="10">
        <v>7000</v>
      </c>
      <c r="S9" s="10">
        <v>8000</v>
      </c>
      <c r="T9" s="10">
        <v>8000</v>
      </c>
      <c r="U9" s="10">
        <v>8000</v>
      </c>
      <c r="V9" s="53">
        <f t="shared" si="0"/>
        <v>0</v>
      </c>
      <c r="W9" s="22">
        <f t="shared" si="1"/>
        <v>0</v>
      </c>
    </row>
    <row r="10" spans="1:23" ht="15">
      <c r="A10" s="5">
        <v>2010</v>
      </c>
      <c r="B10" s="6" t="s">
        <v>21</v>
      </c>
      <c r="C10" s="7">
        <v>0</v>
      </c>
      <c r="D10" s="7">
        <v>10963</v>
      </c>
      <c r="E10" s="7">
        <v>12000</v>
      </c>
      <c r="F10" s="8">
        <v>12000</v>
      </c>
      <c r="G10" s="8">
        <v>12000</v>
      </c>
      <c r="H10" s="8">
        <v>20632</v>
      </c>
      <c r="I10" s="8">
        <v>18000</v>
      </c>
      <c r="J10" s="9">
        <v>21162</v>
      </c>
      <c r="K10" s="10">
        <v>21000</v>
      </c>
      <c r="L10" s="10">
        <v>22129</v>
      </c>
      <c r="M10" s="10">
        <v>24000</v>
      </c>
      <c r="N10" s="10">
        <v>16213</v>
      </c>
      <c r="O10" s="10">
        <v>25000</v>
      </c>
      <c r="P10" s="10">
        <v>25000</v>
      </c>
      <c r="Q10" s="10">
        <v>25000</v>
      </c>
      <c r="R10" s="10">
        <v>25000</v>
      </c>
      <c r="S10" s="10">
        <v>26000</v>
      </c>
      <c r="T10" s="10">
        <v>26000</v>
      </c>
      <c r="U10" s="10">
        <v>26000</v>
      </c>
      <c r="V10" s="53">
        <f t="shared" si="0"/>
        <v>0</v>
      </c>
      <c r="W10" s="22">
        <f t="shared" si="1"/>
        <v>0</v>
      </c>
    </row>
    <row r="11" spans="1:23" ht="15">
      <c r="A11" s="5">
        <v>2032</v>
      </c>
      <c r="B11" s="6" t="s">
        <v>58</v>
      </c>
      <c r="C11" s="7">
        <v>6000</v>
      </c>
      <c r="D11" s="7">
        <v>6872</v>
      </c>
      <c r="E11" s="7">
        <v>6500</v>
      </c>
      <c r="F11" s="8">
        <v>6000</v>
      </c>
      <c r="G11" s="8">
        <v>6000</v>
      </c>
      <c r="H11" s="8">
        <v>1914</v>
      </c>
      <c r="I11" s="8">
        <v>5000</v>
      </c>
      <c r="J11" s="9">
        <v>1335</v>
      </c>
      <c r="K11" s="10">
        <v>4500</v>
      </c>
      <c r="L11" s="10">
        <v>2116</v>
      </c>
      <c r="M11" s="10">
        <v>3000</v>
      </c>
      <c r="N11" s="10">
        <v>2878</v>
      </c>
      <c r="O11" s="10">
        <v>4000</v>
      </c>
      <c r="P11" s="10">
        <v>4000</v>
      </c>
      <c r="Q11" s="10">
        <v>4000</v>
      </c>
      <c r="R11" s="10">
        <v>4000</v>
      </c>
      <c r="S11" s="10">
        <v>4500</v>
      </c>
      <c r="T11" s="10">
        <v>4500</v>
      </c>
      <c r="U11" s="10">
        <v>4500</v>
      </c>
      <c r="V11" s="53">
        <f t="shared" si="0"/>
        <v>0</v>
      </c>
      <c r="W11" s="22">
        <f t="shared" si="1"/>
        <v>0</v>
      </c>
    </row>
    <row r="12" spans="1:23" ht="15">
      <c r="A12" s="5">
        <v>2033</v>
      </c>
      <c r="B12" s="6" t="s">
        <v>59</v>
      </c>
      <c r="C12" s="7">
        <v>9500</v>
      </c>
      <c r="D12" s="7">
        <v>8075</v>
      </c>
      <c r="E12" s="7">
        <v>10000</v>
      </c>
      <c r="F12" s="8">
        <v>9000</v>
      </c>
      <c r="G12" s="8">
        <v>9000</v>
      </c>
      <c r="H12" s="8">
        <v>7724</v>
      </c>
      <c r="I12" s="8">
        <v>9000</v>
      </c>
      <c r="J12" s="9">
        <v>7968</v>
      </c>
      <c r="K12" s="10">
        <v>9000</v>
      </c>
      <c r="L12" s="10">
        <v>3939</v>
      </c>
      <c r="M12" s="10">
        <v>6000</v>
      </c>
      <c r="N12" s="10">
        <v>5224</v>
      </c>
      <c r="O12" s="10">
        <v>7300</v>
      </c>
      <c r="P12" s="10">
        <v>9000</v>
      </c>
      <c r="Q12" s="10">
        <v>9000</v>
      </c>
      <c r="R12" s="10">
        <v>9000</v>
      </c>
      <c r="S12" s="10">
        <v>7300</v>
      </c>
      <c r="T12" s="10">
        <v>7300</v>
      </c>
      <c r="U12" s="10">
        <v>7300</v>
      </c>
      <c r="V12" s="53">
        <f t="shared" si="0"/>
        <v>0</v>
      </c>
      <c r="W12" s="22">
        <f t="shared" si="1"/>
        <v>0</v>
      </c>
    </row>
    <row r="13" spans="1:23" ht="15">
      <c r="A13" s="5">
        <v>2034</v>
      </c>
      <c r="B13" s="6" t="s">
        <v>60</v>
      </c>
      <c r="C13" s="7">
        <v>8800</v>
      </c>
      <c r="D13" s="7">
        <v>6891</v>
      </c>
      <c r="E13" s="7">
        <v>8800</v>
      </c>
      <c r="F13" s="8">
        <v>7000</v>
      </c>
      <c r="G13" s="8">
        <v>8000</v>
      </c>
      <c r="H13" s="8">
        <v>7763</v>
      </c>
      <c r="I13" s="8">
        <v>8000</v>
      </c>
      <c r="J13" s="9">
        <v>7284</v>
      </c>
      <c r="K13" s="10">
        <v>8000</v>
      </c>
      <c r="L13" s="10">
        <v>8547</v>
      </c>
      <c r="M13" s="10">
        <v>9000</v>
      </c>
      <c r="N13" s="10">
        <v>9732</v>
      </c>
      <c r="O13" s="10">
        <v>9000</v>
      </c>
      <c r="P13" s="10">
        <v>9000</v>
      </c>
      <c r="Q13" s="10">
        <v>9000</v>
      </c>
      <c r="R13" s="10">
        <v>9000</v>
      </c>
      <c r="S13" s="10">
        <v>9000</v>
      </c>
      <c r="T13" s="10">
        <v>9000</v>
      </c>
      <c r="U13" s="10">
        <v>9000</v>
      </c>
      <c r="V13" s="53">
        <f t="shared" si="0"/>
        <v>0</v>
      </c>
      <c r="W13" s="22">
        <f t="shared" si="1"/>
        <v>0</v>
      </c>
    </row>
    <row r="14" spans="1:23" ht="15">
      <c r="A14" s="5">
        <v>2071</v>
      </c>
      <c r="B14" s="6" t="s">
        <v>61</v>
      </c>
      <c r="C14" s="7">
        <v>2500</v>
      </c>
      <c r="D14" s="7">
        <v>302</v>
      </c>
      <c r="E14" s="7">
        <v>2000</v>
      </c>
      <c r="F14" s="8">
        <v>1800</v>
      </c>
      <c r="G14" s="8">
        <v>2000</v>
      </c>
      <c r="H14" s="8">
        <v>1556</v>
      </c>
      <c r="I14" s="8">
        <v>2000</v>
      </c>
      <c r="J14" s="9">
        <v>410</v>
      </c>
      <c r="K14" s="10">
        <v>1800</v>
      </c>
      <c r="L14" s="10">
        <v>1941</v>
      </c>
      <c r="M14" s="10">
        <v>1500</v>
      </c>
      <c r="N14" s="10">
        <v>928</v>
      </c>
      <c r="O14" s="10">
        <v>1800</v>
      </c>
      <c r="P14" s="10">
        <v>2000</v>
      </c>
      <c r="Q14" s="10">
        <v>2000</v>
      </c>
      <c r="R14" s="10">
        <v>2000</v>
      </c>
      <c r="S14" s="10">
        <v>2500</v>
      </c>
      <c r="T14" s="10">
        <v>2500</v>
      </c>
      <c r="U14" s="10">
        <v>2500</v>
      </c>
      <c r="V14" s="53">
        <f t="shared" si="0"/>
        <v>0</v>
      </c>
      <c r="W14" s="22">
        <f t="shared" si="1"/>
        <v>0</v>
      </c>
    </row>
    <row r="15" spans="1:23" ht="15">
      <c r="A15" s="5">
        <v>3022</v>
      </c>
      <c r="B15" s="6" t="s">
        <v>62</v>
      </c>
      <c r="C15" s="7">
        <v>1200</v>
      </c>
      <c r="D15" s="7">
        <v>940</v>
      </c>
      <c r="E15" s="7">
        <v>1200</v>
      </c>
      <c r="F15" s="8">
        <v>1200</v>
      </c>
      <c r="G15" s="8">
        <v>1200</v>
      </c>
      <c r="H15" s="8">
        <v>1067</v>
      </c>
      <c r="I15" s="8">
        <v>1200</v>
      </c>
      <c r="J15" s="9">
        <v>1665</v>
      </c>
      <c r="K15" s="10">
        <v>1600</v>
      </c>
      <c r="L15" s="10">
        <v>1613</v>
      </c>
      <c r="M15" s="10">
        <v>1800</v>
      </c>
      <c r="N15" s="10">
        <v>1801</v>
      </c>
      <c r="O15" s="10">
        <v>1800</v>
      </c>
      <c r="P15" s="10">
        <v>2600</v>
      </c>
      <c r="Q15" s="10">
        <v>2600</v>
      </c>
      <c r="R15" s="10">
        <v>2600</v>
      </c>
      <c r="S15" s="10">
        <v>3500</v>
      </c>
      <c r="T15" s="10">
        <v>3500</v>
      </c>
      <c r="U15" s="10">
        <v>3500</v>
      </c>
      <c r="V15" s="53">
        <f t="shared" si="0"/>
        <v>0</v>
      </c>
      <c r="W15" s="22">
        <f t="shared" si="1"/>
        <v>0</v>
      </c>
    </row>
    <row r="16" spans="1:23" ht="15">
      <c r="A16" s="5">
        <v>3004</v>
      </c>
      <c r="B16" s="6" t="s">
        <v>63</v>
      </c>
      <c r="C16" s="7">
        <v>1500</v>
      </c>
      <c r="D16" s="7">
        <v>0</v>
      </c>
      <c r="E16" s="7">
        <v>10000</v>
      </c>
      <c r="F16" s="8">
        <v>10000</v>
      </c>
      <c r="G16" s="8">
        <v>4000</v>
      </c>
      <c r="H16" s="8">
        <v>279</v>
      </c>
      <c r="I16" s="8">
        <v>4000</v>
      </c>
      <c r="J16" s="9">
        <v>336</v>
      </c>
      <c r="K16" s="10">
        <v>4000</v>
      </c>
      <c r="L16" s="10">
        <v>976</v>
      </c>
      <c r="M16" s="10">
        <v>2000</v>
      </c>
      <c r="N16" s="10">
        <v>138</v>
      </c>
      <c r="O16" s="10">
        <v>2000</v>
      </c>
      <c r="P16" s="10">
        <v>4500</v>
      </c>
      <c r="Q16" s="10">
        <v>4500</v>
      </c>
      <c r="R16" s="10">
        <v>4500</v>
      </c>
      <c r="S16" s="10">
        <v>4500</v>
      </c>
      <c r="T16" s="10">
        <v>4500</v>
      </c>
      <c r="U16" s="10">
        <v>4500</v>
      </c>
      <c r="V16" s="53">
        <f t="shared" si="0"/>
        <v>0</v>
      </c>
      <c r="W16" s="22">
        <f t="shared" si="1"/>
        <v>0</v>
      </c>
    </row>
    <row r="17" spans="1:23" ht="15">
      <c r="A17" s="5">
        <v>3005</v>
      </c>
      <c r="B17" s="6" t="s">
        <v>64</v>
      </c>
      <c r="C17" s="7">
        <v>7300</v>
      </c>
      <c r="D17" s="7">
        <v>5112</v>
      </c>
      <c r="E17" s="7">
        <v>7300</v>
      </c>
      <c r="F17" s="8">
        <v>7000</v>
      </c>
      <c r="G17" s="8">
        <v>7000</v>
      </c>
      <c r="H17" s="8">
        <v>7279</v>
      </c>
      <c r="I17" s="8">
        <v>6500</v>
      </c>
      <c r="J17" s="9">
        <v>3219</v>
      </c>
      <c r="K17" s="10">
        <v>6000</v>
      </c>
      <c r="L17" s="10">
        <v>7142</v>
      </c>
      <c r="M17" s="10">
        <v>10000</v>
      </c>
      <c r="N17" s="10">
        <v>9878</v>
      </c>
      <c r="O17" s="10">
        <v>62250</v>
      </c>
      <c r="P17" s="10">
        <v>13400</v>
      </c>
      <c r="Q17" s="10">
        <v>13400</v>
      </c>
      <c r="R17" s="10">
        <v>13400</v>
      </c>
      <c r="S17" s="10">
        <v>15000</v>
      </c>
      <c r="T17" s="10">
        <v>15000</v>
      </c>
      <c r="U17" s="10">
        <v>15000</v>
      </c>
      <c r="V17" s="53">
        <f t="shared" si="0"/>
        <v>0</v>
      </c>
      <c r="W17" s="22">
        <f t="shared" si="1"/>
        <v>0</v>
      </c>
    </row>
    <row r="18" spans="1:23" ht="15">
      <c r="A18" s="5">
        <v>3006</v>
      </c>
      <c r="B18" s="6" t="s">
        <v>47</v>
      </c>
      <c r="C18" s="7">
        <v>2700</v>
      </c>
      <c r="D18" s="7">
        <v>2583</v>
      </c>
      <c r="E18" s="7">
        <v>2700</v>
      </c>
      <c r="F18" s="8">
        <v>2700</v>
      </c>
      <c r="G18" s="8">
        <v>3000</v>
      </c>
      <c r="H18" s="8">
        <v>1917</v>
      </c>
      <c r="I18" s="8">
        <v>3500</v>
      </c>
      <c r="J18" s="9">
        <v>2942</v>
      </c>
      <c r="K18" s="10">
        <v>3500</v>
      </c>
      <c r="L18" s="10">
        <v>1524</v>
      </c>
      <c r="M18" s="10">
        <v>3500</v>
      </c>
      <c r="N18" s="10">
        <v>1652</v>
      </c>
      <c r="O18" s="10">
        <v>3500</v>
      </c>
      <c r="P18" s="10">
        <v>3500</v>
      </c>
      <c r="Q18" s="10">
        <v>3500</v>
      </c>
      <c r="R18" s="10">
        <v>3500</v>
      </c>
      <c r="S18" s="10">
        <v>2500</v>
      </c>
      <c r="T18" s="10">
        <v>2500</v>
      </c>
      <c r="U18" s="10">
        <v>2500</v>
      </c>
      <c r="V18" s="53">
        <f t="shared" si="0"/>
        <v>0</v>
      </c>
      <c r="W18" s="22">
        <f t="shared" si="1"/>
        <v>0</v>
      </c>
    </row>
    <row r="19" spans="1:23" ht="15">
      <c r="A19" s="5">
        <v>4001</v>
      </c>
      <c r="B19" s="6" t="s">
        <v>24</v>
      </c>
      <c r="D19" s="7"/>
      <c r="E19" s="7"/>
      <c r="F19" s="8"/>
      <c r="G19" s="8"/>
      <c r="H19" s="8"/>
      <c r="I19" s="8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160000</v>
      </c>
      <c r="V19" s="53">
        <v>160000</v>
      </c>
      <c r="W19" s="22"/>
    </row>
    <row r="20" spans="1:23" ht="15">
      <c r="A20" s="5">
        <v>6010</v>
      </c>
      <c r="B20" s="6" t="s">
        <v>28</v>
      </c>
      <c r="D20" s="7"/>
      <c r="E20" s="7">
        <v>2078</v>
      </c>
      <c r="F20" s="8">
        <v>2078</v>
      </c>
      <c r="G20" s="8">
        <v>2078</v>
      </c>
      <c r="H20" s="8">
        <v>2078</v>
      </c>
      <c r="I20" s="8">
        <v>0</v>
      </c>
      <c r="J20" s="9">
        <v>3287</v>
      </c>
      <c r="K20" s="9"/>
      <c r="L20" s="10">
        <v>2279</v>
      </c>
      <c r="M20" s="10">
        <v>2337</v>
      </c>
      <c r="N20" s="10">
        <v>2337</v>
      </c>
      <c r="O20" s="10">
        <v>2337</v>
      </c>
      <c r="P20" s="10">
        <v>2337</v>
      </c>
      <c r="Q20" s="10">
        <v>2337</v>
      </c>
      <c r="R20" s="10">
        <v>2337</v>
      </c>
      <c r="S20" s="10">
        <v>5236</v>
      </c>
      <c r="T20" s="10">
        <v>5236</v>
      </c>
      <c r="U20" s="10">
        <v>5236</v>
      </c>
      <c r="V20" s="53">
        <f t="shared" si="0"/>
        <v>0</v>
      </c>
      <c r="W20" s="22">
        <f t="shared" si="1"/>
        <v>0</v>
      </c>
    </row>
    <row r="21" spans="1:23" s="16" customFormat="1" ht="14.25">
      <c r="A21" s="14"/>
      <c r="B21" s="6" t="s">
        <v>26</v>
      </c>
      <c r="C21" s="12">
        <f aca="true" t="shared" si="4" ref="C21:I21">SUM(C7:C20)</f>
        <v>46000</v>
      </c>
      <c r="D21" s="12">
        <f t="shared" si="4"/>
        <v>49257</v>
      </c>
      <c r="E21" s="12">
        <f t="shared" si="4"/>
        <v>70678</v>
      </c>
      <c r="F21" s="13">
        <f t="shared" si="4"/>
        <v>66678</v>
      </c>
      <c r="G21" s="13">
        <f t="shared" si="4"/>
        <v>62978</v>
      </c>
      <c r="H21" s="13">
        <f t="shared" si="4"/>
        <v>55716</v>
      </c>
      <c r="I21" s="13">
        <f t="shared" si="4"/>
        <v>66400</v>
      </c>
      <c r="J21" s="13">
        <f aca="true" t="shared" si="5" ref="J21:O21">SUM(J7:J20)</f>
        <v>53639</v>
      </c>
      <c r="K21" s="13">
        <f t="shared" si="5"/>
        <v>68600</v>
      </c>
      <c r="L21" s="15">
        <f t="shared" si="5"/>
        <v>58659</v>
      </c>
      <c r="M21" s="15">
        <f t="shared" si="5"/>
        <v>72637</v>
      </c>
      <c r="N21" s="15">
        <f t="shared" si="5"/>
        <v>54431</v>
      </c>
      <c r="O21" s="15">
        <f t="shared" si="5"/>
        <v>127537</v>
      </c>
      <c r="P21" s="15">
        <f aca="true" t="shared" si="6" ref="P21:U21">SUM(P7:P20)</f>
        <v>85387</v>
      </c>
      <c r="Q21" s="15">
        <f t="shared" si="6"/>
        <v>85387</v>
      </c>
      <c r="R21" s="15">
        <f t="shared" si="6"/>
        <v>85387</v>
      </c>
      <c r="S21" s="15">
        <f t="shared" si="6"/>
        <v>91386</v>
      </c>
      <c r="T21" s="15">
        <f t="shared" si="6"/>
        <v>91386</v>
      </c>
      <c r="U21" s="15">
        <f t="shared" si="6"/>
        <v>251386</v>
      </c>
      <c r="V21" s="54">
        <f t="shared" si="0"/>
        <v>160000</v>
      </c>
      <c r="W21" s="26">
        <f t="shared" si="1"/>
        <v>1.750815223338367</v>
      </c>
    </row>
    <row r="22" spans="1:23" s="16" customFormat="1" ht="14.25">
      <c r="A22" s="14"/>
      <c r="B22" s="6" t="s">
        <v>66</v>
      </c>
      <c r="C22" s="12">
        <f aca="true" t="shared" si="7" ref="C22:I22">SUM(C5+C21)</f>
        <v>94947</v>
      </c>
      <c r="D22" s="12">
        <f t="shared" si="7"/>
        <v>107088</v>
      </c>
      <c r="E22" s="12">
        <f t="shared" si="7"/>
        <v>140650</v>
      </c>
      <c r="F22" s="13">
        <f t="shared" si="7"/>
        <v>136650</v>
      </c>
      <c r="G22" s="13">
        <f t="shared" si="7"/>
        <v>135104</v>
      </c>
      <c r="H22" s="13">
        <f t="shared" si="7"/>
        <v>107827</v>
      </c>
      <c r="I22" s="13">
        <f t="shared" si="7"/>
        <v>147290</v>
      </c>
      <c r="J22" s="13">
        <f aca="true" t="shared" si="8" ref="J22:O22">SUM(J5+J21)</f>
        <v>123282</v>
      </c>
      <c r="K22" s="13">
        <f t="shared" si="8"/>
        <v>151932</v>
      </c>
      <c r="L22" s="13">
        <f t="shared" si="8"/>
        <v>133206</v>
      </c>
      <c r="M22" s="13">
        <f t="shared" si="8"/>
        <v>158137</v>
      </c>
      <c r="N22" s="13">
        <f t="shared" si="8"/>
        <v>119643</v>
      </c>
      <c r="O22" s="13">
        <f t="shared" si="8"/>
        <v>223337</v>
      </c>
      <c r="P22" s="13">
        <f aca="true" t="shared" si="9" ref="P22:U22">SUM(P5+P21)</f>
        <v>202787</v>
      </c>
      <c r="Q22" s="13">
        <f t="shared" si="9"/>
        <v>202787</v>
      </c>
      <c r="R22" s="13">
        <f t="shared" si="9"/>
        <v>202787</v>
      </c>
      <c r="S22" s="13">
        <f t="shared" si="9"/>
        <v>179786</v>
      </c>
      <c r="T22" s="13">
        <f t="shared" si="9"/>
        <v>179786</v>
      </c>
      <c r="U22" s="13">
        <f t="shared" si="9"/>
        <v>339786</v>
      </c>
      <c r="V22" s="54">
        <f t="shared" si="0"/>
        <v>160000</v>
      </c>
      <c r="W22" s="26">
        <f t="shared" si="1"/>
        <v>0.8899469369138865</v>
      </c>
    </row>
    <row r="24" spans="1:23" s="4" customFormat="1" ht="14.25" customHeight="1">
      <c r="A24" s="1">
        <v>815</v>
      </c>
      <c r="B24" s="2" t="s">
        <v>55</v>
      </c>
      <c r="C24" s="1" t="s">
        <v>1</v>
      </c>
      <c r="D24" s="1" t="s">
        <v>0</v>
      </c>
      <c r="E24" s="1" t="s">
        <v>1</v>
      </c>
      <c r="F24" s="3" t="s">
        <v>0</v>
      </c>
      <c r="G24" s="3" t="s">
        <v>1</v>
      </c>
      <c r="H24" s="3" t="s">
        <v>0</v>
      </c>
      <c r="I24" s="3" t="s">
        <v>1</v>
      </c>
      <c r="J24" s="3" t="s">
        <v>0</v>
      </c>
      <c r="K24" s="3" t="s">
        <v>1</v>
      </c>
      <c r="L24" s="3" t="s">
        <v>0</v>
      </c>
      <c r="M24" s="3" t="s">
        <v>1</v>
      </c>
      <c r="N24" s="3" t="s">
        <v>0</v>
      </c>
      <c r="O24" s="3" t="s">
        <v>1</v>
      </c>
      <c r="P24" s="3" t="s">
        <v>88</v>
      </c>
      <c r="Q24" s="3" t="s">
        <v>1</v>
      </c>
      <c r="R24" s="3" t="s">
        <v>94</v>
      </c>
      <c r="S24" s="3" t="s">
        <v>1</v>
      </c>
      <c r="T24" s="3" t="s">
        <v>94</v>
      </c>
      <c r="U24" s="3" t="s">
        <v>1</v>
      </c>
      <c r="V24" s="3" t="s">
        <v>2</v>
      </c>
      <c r="W24" s="3" t="s">
        <v>76</v>
      </c>
    </row>
    <row r="25" spans="1:23" s="4" customFormat="1" ht="14.25">
      <c r="A25" s="1"/>
      <c r="B25" s="2"/>
      <c r="C25" s="1" t="s">
        <v>13</v>
      </c>
      <c r="D25" s="1" t="s">
        <v>13</v>
      </c>
      <c r="E25" s="1" t="s">
        <v>14</v>
      </c>
      <c r="F25" s="3" t="s">
        <v>14</v>
      </c>
      <c r="G25" s="3" t="s">
        <v>77</v>
      </c>
      <c r="H25" s="3" t="s">
        <v>79</v>
      </c>
      <c r="I25" s="3" t="s">
        <v>80</v>
      </c>
      <c r="J25" s="3" t="s">
        <v>80</v>
      </c>
      <c r="K25" s="3" t="s">
        <v>82</v>
      </c>
      <c r="L25" s="3" t="s">
        <v>84</v>
      </c>
      <c r="M25" s="3" t="s">
        <v>85</v>
      </c>
      <c r="N25" s="3" t="s">
        <v>85</v>
      </c>
      <c r="O25" s="3" t="s">
        <v>89</v>
      </c>
      <c r="P25" s="3" t="s">
        <v>90</v>
      </c>
      <c r="Q25" s="3" t="s">
        <v>91</v>
      </c>
      <c r="R25" s="3" t="s">
        <v>91</v>
      </c>
      <c r="S25" s="3" t="s">
        <v>95</v>
      </c>
      <c r="T25" s="3" t="s">
        <v>95</v>
      </c>
      <c r="U25" s="3" t="s">
        <v>98</v>
      </c>
      <c r="V25" s="3" t="s">
        <v>99</v>
      </c>
      <c r="W25" s="3" t="s">
        <v>99</v>
      </c>
    </row>
    <row r="26" spans="1:23" ht="15">
      <c r="A26" s="18">
        <v>1001</v>
      </c>
      <c r="B26" s="19" t="s">
        <v>3</v>
      </c>
      <c r="C26" s="20">
        <v>7371</v>
      </c>
      <c r="D26" s="20">
        <v>7373</v>
      </c>
      <c r="E26" s="20">
        <v>7900</v>
      </c>
      <c r="F26" s="20">
        <v>7957</v>
      </c>
      <c r="G26" s="20">
        <v>8196</v>
      </c>
      <c r="H26" s="20">
        <v>7441</v>
      </c>
      <c r="I26" s="20">
        <v>8133</v>
      </c>
      <c r="J26" s="20">
        <v>8077</v>
      </c>
      <c r="K26" s="20">
        <v>8336</v>
      </c>
      <c r="L26" s="20">
        <v>6437</v>
      </c>
      <c r="M26" s="20">
        <v>8544</v>
      </c>
      <c r="N26" s="20">
        <v>8300</v>
      </c>
      <c r="O26" s="20">
        <v>9985</v>
      </c>
      <c r="P26" s="20">
        <v>9985</v>
      </c>
      <c r="Q26" s="20">
        <v>10382</v>
      </c>
      <c r="R26" s="20">
        <v>8709</v>
      </c>
      <c r="S26" s="20">
        <v>10797</v>
      </c>
      <c r="T26" s="20">
        <v>10797</v>
      </c>
      <c r="U26" s="20">
        <v>10993</v>
      </c>
      <c r="V26" s="21">
        <f>SUM(U26-S26)</f>
        <v>196</v>
      </c>
      <c r="W26" s="22">
        <f>SUM(V26/S26)</f>
        <v>0.018153190701120682</v>
      </c>
    </row>
    <row r="27" spans="1:23" ht="15">
      <c r="A27" s="18">
        <v>1003</v>
      </c>
      <c r="B27" s="19" t="s">
        <v>4</v>
      </c>
      <c r="C27" s="20">
        <v>700</v>
      </c>
      <c r="D27" s="20">
        <v>424</v>
      </c>
      <c r="E27" s="20">
        <v>721</v>
      </c>
      <c r="F27" s="20">
        <v>550</v>
      </c>
      <c r="G27" s="20">
        <v>742</v>
      </c>
      <c r="H27" s="20">
        <v>1610</v>
      </c>
      <c r="I27" s="20">
        <v>1200</v>
      </c>
      <c r="J27" s="20">
        <v>250</v>
      </c>
      <c r="K27" s="20">
        <v>1240</v>
      </c>
      <c r="L27" s="20">
        <v>861</v>
      </c>
      <c r="M27" s="20">
        <v>1240</v>
      </c>
      <c r="N27" s="20">
        <v>923</v>
      </c>
      <c r="O27" s="20">
        <v>1290</v>
      </c>
      <c r="P27" s="20">
        <v>1290</v>
      </c>
      <c r="Q27" s="20">
        <v>1341</v>
      </c>
      <c r="R27" s="20">
        <v>696</v>
      </c>
      <c r="S27" s="20">
        <v>1395</v>
      </c>
      <c r="T27" s="20">
        <v>1395</v>
      </c>
      <c r="U27" s="20">
        <v>850</v>
      </c>
      <c r="V27" s="21">
        <f aca="true" t="shared" si="10" ref="V27:V42">SUM(U27-S27)</f>
        <v>-545</v>
      </c>
      <c r="W27" s="22">
        <f aca="true" t="shared" si="11" ref="W27:W42">SUM(V27/S27)</f>
        <v>-0.3906810035842294</v>
      </c>
    </row>
    <row r="28" spans="1:23" ht="15">
      <c r="A28" s="18">
        <v>1020</v>
      </c>
      <c r="B28" s="19" t="s">
        <v>5</v>
      </c>
      <c r="C28" s="20">
        <v>617</v>
      </c>
      <c r="D28" s="20">
        <v>585</v>
      </c>
      <c r="E28" s="20">
        <f>SUM(E26+E27)*0.0765</f>
        <v>659.5065</v>
      </c>
      <c r="F28" s="20">
        <v>570</v>
      </c>
      <c r="G28" s="20">
        <v>684</v>
      </c>
      <c r="H28" s="20">
        <v>412</v>
      </c>
      <c r="I28" s="20">
        <v>714</v>
      </c>
      <c r="J28" s="20">
        <v>568</v>
      </c>
      <c r="K28" s="20">
        <v>733</v>
      </c>
      <c r="L28" s="20">
        <v>170</v>
      </c>
      <c r="M28" s="20">
        <v>748</v>
      </c>
      <c r="N28" s="20">
        <v>588</v>
      </c>
      <c r="O28" s="20">
        <f>SUM(O26:O27)*0.0765</f>
        <v>862.5375</v>
      </c>
      <c r="P28" s="20">
        <v>950</v>
      </c>
      <c r="Q28" s="20">
        <f>SUM(Q26:Q27)*0.0765</f>
        <v>896.8095</v>
      </c>
      <c r="R28" s="20">
        <v>624</v>
      </c>
      <c r="S28" s="20">
        <v>933</v>
      </c>
      <c r="T28" s="20">
        <v>650</v>
      </c>
      <c r="U28" s="20">
        <f>SUM(U26:U27)*0.0765</f>
        <v>905.9895</v>
      </c>
      <c r="V28" s="21">
        <f t="shared" si="10"/>
        <v>-27.01049999999998</v>
      </c>
      <c r="W28" s="22">
        <f t="shared" si="11"/>
        <v>-0.028950160771704158</v>
      </c>
    </row>
    <row r="29" spans="1:23" s="16" customFormat="1" ht="14.25">
      <c r="A29" s="23"/>
      <c r="B29" s="6" t="s">
        <v>65</v>
      </c>
      <c r="C29" s="24">
        <f>SUM(C26:C28)</f>
        <v>8688</v>
      </c>
      <c r="D29" s="24">
        <f>SUM(D26:D28)</f>
        <v>8382</v>
      </c>
      <c r="E29" s="24">
        <f>SUM(E26:E28)</f>
        <v>9280.5065</v>
      </c>
      <c r="F29" s="24">
        <f>SUM(F26:F28)</f>
        <v>9077</v>
      </c>
      <c r="G29" s="24">
        <v>9622</v>
      </c>
      <c r="H29" s="24">
        <f aca="true" t="shared" si="12" ref="H29:Q29">SUM(H26:H28)</f>
        <v>9463</v>
      </c>
      <c r="I29" s="24">
        <f t="shared" si="12"/>
        <v>10047</v>
      </c>
      <c r="J29" s="24">
        <f t="shared" si="12"/>
        <v>8895</v>
      </c>
      <c r="K29" s="24">
        <f t="shared" si="12"/>
        <v>10309</v>
      </c>
      <c r="L29" s="24">
        <f t="shared" si="12"/>
        <v>7468</v>
      </c>
      <c r="M29" s="24">
        <f t="shared" si="12"/>
        <v>10532</v>
      </c>
      <c r="N29" s="24">
        <f t="shared" si="12"/>
        <v>9811</v>
      </c>
      <c r="O29" s="24">
        <f t="shared" si="12"/>
        <v>12137.5375</v>
      </c>
      <c r="P29" s="24">
        <f t="shared" si="12"/>
        <v>12225</v>
      </c>
      <c r="Q29" s="24">
        <f t="shared" si="12"/>
        <v>12619.8095</v>
      </c>
      <c r="R29" s="24">
        <f>SUM(R26:R28)</f>
        <v>10029</v>
      </c>
      <c r="S29" s="24">
        <f>SUM(S26:S28)</f>
        <v>13125</v>
      </c>
      <c r="T29" s="24">
        <f>SUM(T26:T28)</f>
        <v>12842</v>
      </c>
      <c r="U29" s="24">
        <f>SUM(U26:U28)</f>
        <v>12748.9895</v>
      </c>
      <c r="V29" s="25">
        <f t="shared" si="10"/>
        <v>-376.0105000000003</v>
      </c>
      <c r="W29" s="26">
        <f t="shared" si="11"/>
        <v>-0.028648419047619073</v>
      </c>
    </row>
    <row r="30" spans="1:23" ht="15">
      <c r="A30" s="18">
        <v>2022</v>
      </c>
      <c r="B30" s="6" t="s">
        <v>63</v>
      </c>
      <c r="C30" s="24"/>
      <c r="D30" s="24"/>
      <c r="E30" s="24"/>
      <c r="F30" s="24"/>
      <c r="G30" s="20">
        <v>620</v>
      </c>
      <c r="H30" s="24"/>
      <c r="I30" s="27"/>
      <c r="J30" s="11"/>
      <c r="K30" s="11"/>
      <c r="L30" s="11"/>
      <c r="M30" s="11"/>
      <c r="N30" s="11"/>
      <c r="O30" s="11"/>
      <c r="P30" s="24"/>
      <c r="Q30" s="20">
        <v>620</v>
      </c>
      <c r="R30" s="20">
        <v>620</v>
      </c>
      <c r="S30" s="20">
        <v>620</v>
      </c>
      <c r="T30" s="20">
        <v>620</v>
      </c>
      <c r="U30" s="20">
        <v>620</v>
      </c>
      <c r="V30" s="21">
        <f t="shared" si="10"/>
        <v>0</v>
      </c>
      <c r="W30" s="22">
        <f t="shared" si="11"/>
        <v>0</v>
      </c>
    </row>
    <row r="31" spans="1:23" s="16" customFormat="1" ht="15">
      <c r="A31" s="18">
        <v>2037</v>
      </c>
      <c r="B31" s="19" t="s">
        <v>93</v>
      </c>
      <c r="C31" s="20">
        <v>50000</v>
      </c>
      <c r="D31" s="20">
        <v>212491</v>
      </c>
      <c r="E31" s="20">
        <v>50000</v>
      </c>
      <c r="F31" s="20">
        <v>50000</v>
      </c>
      <c r="G31" s="20">
        <v>50000</v>
      </c>
      <c r="H31" s="20">
        <v>36029</v>
      </c>
      <c r="I31" s="20">
        <v>50000</v>
      </c>
      <c r="J31" s="20">
        <v>17865</v>
      </c>
      <c r="K31" s="20">
        <v>50000</v>
      </c>
      <c r="L31" s="20">
        <v>7391</v>
      </c>
      <c r="M31" s="20">
        <v>50000</v>
      </c>
      <c r="N31" s="20">
        <v>25349</v>
      </c>
      <c r="O31" s="20">
        <v>100000</v>
      </c>
      <c r="P31" s="20">
        <v>75000</v>
      </c>
      <c r="Q31" s="20">
        <v>100000</v>
      </c>
      <c r="R31" s="20">
        <v>60317</v>
      </c>
      <c r="S31" s="20">
        <v>100000</v>
      </c>
      <c r="T31" s="20">
        <v>40000</v>
      </c>
      <c r="U31" s="20">
        <v>100000</v>
      </c>
      <c r="V31" s="21">
        <f t="shared" si="10"/>
        <v>0</v>
      </c>
      <c r="W31" s="22">
        <f t="shared" si="11"/>
        <v>0</v>
      </c>
    </row>
    <row r="32" spans="1:23" s="16" customFormat="1" ht="15">
      <c r="A32" s="18">
        <v>2062</v>
      </c>
      <c r="B32" s="19" t="s">
        <v>7</v>
      </c>
      <c r="C32" s="20">
        <v>200</v>
      </c>
      <c r="D32" s="20">
        <v>77</v>
      </c>
      <c r="E32" s="20">
        <v>200</v>
      </c>
      <c r="F32" s="20">
        <v>200</v>
      </c>
      <c r="G32" s="20">
        <v>200</v>
      </c>
      <c r="H32" s="20">
        <v>187</v>
      </c>
      <c r="I32" s="20">
        <v>200</v>
      </c>
      <c r="J32" s="20">
        <v>173</v>
      </c>
      <c r="K32" s="20">
        <v>200</v>
      </c>
      <c r="L32" s="20">
        <v>58</v>
      </c>
      <c r="M32" s="20">
        <v>200</v>
      </c>
      <c r="N32" s="20">
        <v>0</v>
      </c>
      <c r="O32" s="20">
        <v>200</v>
      </c>
      <c r="P32" s="20">
        <v>200</v>
      </c>
      <c r="Q32" s="20">
        <v>200</v>
      </c>
      <c r="R32" s="20">
        <v>0</v>
      </c>
      <c r="S32" s="20">
        <v>200</v>
      </c>
      <c r="T32" s="20">
        <v>200</v>
      </c>
      <c r="U32" s="20">
        <v>200</v>
      </c>
      <c r="V32" s="21">
        <f t="shared" si="10"/>
        <v>0</v>
      </c>
      <c r="W32" s="22">
        <f t="shared" si="11"/>
        <v>0</v>
      </c>
    </row>
    <row r="33" spans="1:23" s="16" customFormat="1" ht="15">
      <c r="A33" s="18">
        <v>2071</v>
      </c>
      <c r="B33" s="19" t="s">
        <v>8</v>
      </c>
      <c r="C33" s="20">
        <v>978804</v>
      </c>
      <c r="D33" s="20">
        <v>978804</v>
      </c>
      <c r="E33" s="20">
        <v>978804</v>
      </c>
      <c r="F33" s="20">
        <v>978804</v>
      </c>
      <c r="G33" s="20">
        <v>1013052</v>
      </c>
      <c r="H33" s="20">
        <v>1013052</v>
      </c>
      <c r="I33" s="20">
        <v>1013052</v>
      </c>
      <c r="J33" s="20">
        <v>1013052</v>
      </c>
      <c r="K33" s="20">
        <v>1013052</v>
      </c>
      <c r="L33" s="20">
        <v>1013754</v>
      </c>
      <c r="M33" s="20">
        <v>1014456</v>
      </c>
      <c r="N33" s="20">
        <v>1014456</v>
      </c>
      <c r="O33" s="20">
        <v>1014456</v>
      </c>
      <c r="P33" s="20">
        <v>1014456</v>
      </c>
      <c r="Q33" s="20">
        <v>1049052</v>
      </c>
      <c r="R33" s="20">
        <v>1049052</v>
      </c>
      <c r="S33" s="20">
        <v>1049052</v>
      </c>
      <c r="T33" s="20">
        <v>1049052</v>
      </c>
      <c r="U33" s="20">
        <v>1089984</v>
      </c>
      <c r="V33" s="21">
        <f t="shared" si="10"/>
        <v>40932</v>
      </c>
      <c r="W33" s="22">
        <f t="shared" si="11"/>
        <v>0.039018084899509274</v>
      </c>
    </row>
    <row r="34" spans="1:23" ht="15">
      <c r="A34" s="18">
        <v>2072</v>
      </c>
      <c r="B34" s="19" t="s">
        <v>9</v>
      </c>
      <c r="C34" s="28">
        <v>2500</v>
      </c>
      <c r="D34" s="28">
        <v>1289</v>
      </c>
      <c r="E34" s="28">
        <v>2500</v>
      </c>
      <c r="F34" s="28">
        <v>2500</v>
      </c>
      <c r="G34" s="28">
        <v>2500</v>
      </c>
      <c r="H34" s="28">
        <v>1298</v>
      </c>
      <c r="I34" s="28">
        <v>2500</v>
      </c>
      <c r="J34" s="28">
        <v>1306</v>
      </c>
      <c r="K34" s="28">
        <v>2500</v>
      </c>
      <c r="L34" s="28">
        <v>1713</v>
      </c>
      <c r="M34" s="28">
        <v>2500</v>
      </c>
      <c r="N34" s="28">
        <v>283</v>
      </c>
      <c r="O34" s="28">
        <v>2000</v>
      </c>
      <c r="P34" s="28">
        <v>2000</v>
      </c>
      <c r="Q34" s="28">
        <v>2000</v>
      </c>
      <c r="R34" s="28">
        <v>1515</v>
      </c>
      <c r="S34" s="28">
        <v>2000</v>
      </c>
      <c r="T34" s="28">
        <v>2000</v>
      </c>
      <c r="U34" s="28">
        <v>2000</v>
      </c>
      <c r="V34" s="21">
        <f t="shared" si="10"/>
        <v>0</v>
      </c>
      <c r="W34" s="22">
        <f t="shared" si="11"/>
        <v>0</v>
      </c>
    </row>
    <row r="35" spans="1:23" ht="15">
      <c r="A35" s="18">
        <v>2073</v>
      </c>
      <c r="B35" s="19" t="s">
        <v>10</v>
      </c>
      <c r="C35" s="28">
        <v>1800</v>
      </c>
      <c r="D35" s="28">
        <v>0</v>
      </c>
      <c r="E35" s="28">
        <v>1800</v>
      </c>
      <c r="F35" s="28">
        <v>1800</v>
      </c>
      <c r="G35" s="28">
        <v>1800</v>
      </c>
      <c r="H35" s="28">
        <v>1998</v>
      </c>
      <c r="I35" s="28">
        <v>1800</v>
      </c>
      <c r="J35" s="28">
        <v>0</v>
      </c>
      <c r="K35" s="28">
        <v>1800</v>
      </c>
      <c r="L35" s="28">
        <v>0</v>
      </c>
      <c r="M35" s="28">
        <v>1800</v>
      </c>
      <c r="N35" s="28">
        <v>0</v>
      </c>
      <c r="O35" s="28">
        <v>1800</v>
      </c>
      <c r="P35" s="28">
        <v>1800</v>
      </c>
      <c r="Q35" s="28">
        <v>1800</v>
      </c>
      <c r="R35" s="28">
        <v>0</v>
      </c>
      <c r="S35" s="28">
        <v>1800</v>
      </c>
      <c r="T35" s="28">
        <v>1800</v>
      </c>
      <c r="U35" s="28">
        <v>1800</v>
      </c>
      <c r="V35" s="21">
        <f t="shared" si="10"/>
        <v>0</v>
      </c>
      <c r="W35" s="22">
        <f t="shared" si="11"/>
        <v>0</v>
      </c>
    </row>
    <row r="36" spans="1:23" ht="15">
      <c r="A36" s="18">
        <v>3002</v>
      </c>
      <c r="B36" s="19" t="s">
        <v>11</v>
      </c>
      <c r="C36" s="28">
        <v>175</v>
      </c>
      <c r="D36" s="28">
        <v>0</v>
      </c>
      <c r="E36" s="28">
        <v>175</v>
      </c>
      <c r="F36" s="28">
        <v>175</v>
      </c>
      <c r="G36" s="28">
        <v>175</v>
      </c>
      <c r="H36" s="28">
        <v>0</v>
      </c>
      <c r="I36" s="28">
        <v>175</v>
      </c>
      <c r="J36" s="28">
        <v>0</v>
      </c>
      <c r="K36" s="28">
        <v>275</v>
      </c>
      <c r="L36" s="28">
        <v>275</v>
      </c>
      <c r="M36" s="28">
        <v>350</v>
      </c>
      <c r="N36" s="28">
        <v>0</v>
      </c>
      <c r="O36" s="28">
        <v>365</v>
      </c>
      <c r="P36" s="28">
        <v>365</v>
      </c>
      <c r="Q36" s="28">
        <v>478</v>
      </c>
      <c r="R36" s="28">
        <v>478</v>
      </c>
      <c r="S36" s="28">
        <v>320</v>
      </c>
      <c r="T36" s="28">
        <v>320</v>
      </c>
      <c r="U36" s="28">
        <v>320</v>
      </c>
      <c r="V36" s="21">
        <f t="shared" si="10"/>
        <v>0</v>
      </c>
      <c r="W36" s="22">
        <f t="shared" si="11"/>
        <v>0</v>
      </c>
    </row>
    <row r="37" spans="1:23" ht="15">
      <c r="A37" s="18">
        <v>3040</v>
      </c>
      <c r="B37" s="19" t="s">
        <v>81</v>
      </c>
      <c r="C37" s="28"/>
      <c r="D37" s="28"/>
      <c r="E37" s="28"/>
      <c r="F37" s="28"/>
      <c r="G37" s="28"/>
      <c r="H37" s="28"/>
      <c r="I37" s="28"/>
      <c r="J37" s="28">
        <v>0</v>
      </c>
      <c r="K37" s="28">
        <v>300</v>
      </c>
      <c r="L37" s="28">
        <v>300</v>
      </c>
      <c r="M37" s="28">
        <v>375</v>
      </c>
      <c r="N37" s="28">
        <v>320</v>
      </c>
      <c r="O37" s="28">
        <v>400</v>
      </c>
      <c r="P37" s="28">
        <v>400</v>
      </c>
      <c r="Q37" s="28">
        <v>568</v>
      </c>
      <c r="R37" s="28">
        <v>568</v>
      </c>
      <c r="S37" s="28">
        <v>398</v>
      </c>
      <c r="T37" s="28">
        <v>398</v>
      </c>
      <c r="U37" s="28">
        <v>398</v>
      </c>
      <c r="V37" s="21">
        <f t="shared" si="10"/>
        <v>0</v>
      </c>
      <c r="W37" s="22">
        <f t="shared" si="11"/>
        <v>0</v>
      </c>
    </row>
    <row r="38" spans="1:23" ht="15">
      <c r="A38" s="18">
        <v>4001</v>
      </c>
      <c r="B38" s="19" t="s">
        <v>24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v>75000</v>
      </c>
      <c r="V38" s="21">
        <v>75000</v>
      </c>
      <c r="W38" s="22"/>
    </row>
    <row r="39" spans="1:23" ht="15">
      <c r="A39" s="18">
        <v>4004</v>
      </c>
      <c r="B39" s="19" t="s">
        <v>12</v>
      </c>
      <c r="C39" s="28">
        <v>312532</v>
      </c>
      <c r="D39" s="28">
        <v>311369</v>
      </c>
      <c r="E39" s="28">
        <v>297020</v>
      </c>
      <c r="F39" s="28">
        <v>297020</v>
      </c>
      <c r="G39" s="28">
        <v>289186</v>
      </c>
      <c r="H39" s="28">
        <v>295037</v>
      </c>
      <c r="I39" s="28">
        <v>294452</v>
      </c>
      <c r="J39" s="28">
        <v>322325</v>
      </c>
      <c r="K39" s="28">
        <v>251702</v>
      </c>
      <c r="L39" s="28">
        <v>251702</v>
      </c>
      <c r="M39" s="28">
        <v>463594</v>
      </c>
      <c r="N39" s="28">
        <v>451641</v>
      </c>
      <c r="O39" s="28">
        <v>354322</v>
      </c>
      <c r="P39" s="28">
        <v>354322</v>
      </c>
      <c r="Q39" s="28">
        <v>246586</v>
      </c>
      <c r="R39" s="28">
        <v>219334</v>
      </c>
      <c r="S39" s="28">
        <v>219563</v>
      </c>
      <c r="T39" s="28">
        <v>219563</v>
      </c>
      <c r="U39" s="28">
        <v>219563</v>
      </c>
      <c r="V39" s="21">
        <f t="shared" si="10"/>
        <v>0</v>
      </c>
      <c r="W39" s="22">
        <f t="shared" si="11"/>
        <v>0</v>
      </c>
    </row>
    <row r="40" spans="1:23" ht="15">
      <c r="A40" s="18">
        <v>6010</v>
      </c>
      <c r="B40" s="6" t="s">
        <v>28</v>
      </c>
      <c r="C40" s="29"/>
      <c r="D40" s="29"/>
      <c r="E40" s="28">
        <v>22500</v>
      </c>
      <c r="F40" s="28">
        <v>22500</v>
      </c>
      <c r="G40" s="28">
        <v>23400</v>
      </c>
      <c r="H40" s="28">
        <v>23400</v>
      </c>
      <c r="I40" s="28">
        <v>23400</v>
      </c>
      <c r="J40" s="28">
        <v>23400</v>
      </c>
      <c r="K40" s="28">
        <v>19952</v>
      </c>
      <c r="L40" s="28">
        <v>19952</v>
      </c>
      <c r="M40" s="28">
        <v>21525</v>
      </c>
      <c r="N40" s="28">
        <v>21525</v>
      </c>
      <c r="O40" s="28">
        <f>SUM(O26:O39)*0.015</f>
        <v>22467.271125</v>
      </c>
      <c r="P40" s="28">
        <f>SUM(P26:P39)*0.015</f>
        <v>22094.895</v>
      </c>
      <c r="Q40" s="28">
        <f>SUM(Q26:Q39)*0.015</f>
        <v>21398.154284999997</v>
      </c>
      <c r="R40" s="28">
        <v>21398</v>
      </c>
      <c r="S40" s="28">
        <f>SUM(S29:S39)*0.03</f>
        <v>41612.34</v>
      </c>
      <c r="T40" s="28">
        <f>SUM(T26:T39)*0.03</f>
        <v>40189.11</v>
      </c>
      <c r="U40" s="28">
        <f>SUM(U26:U39)*0.03</f>
        <v>45461.48937</v>
      </c>
      <c r="V40" s="21">
        <f t="shared" si="10"/>
        <v>3849.1493700000065</v>
      </c>
      <c r="W40" s="22">
        <f t="shared" si="11"/>
        <v>0.09250019032815762</v>
      </c>
    </row>
    <row r="41" spans="1:23" s="16" customFormat="1" ht="14.25">
      <c r="A41" s="23"/>
      <c r="B41" s="19" t="s">
        <v>26</v>
      </c>
      <c r="C41" s="30">
        <f>SUM(C31:C39)</f>
        <v>1346011</v>
      </c>
      <c r="D41" s="30">
        <f>SUM(D31:D39)</f>
        <v>1504030</v>
      </c>
      <c r="E41" s="30">
        <f aca="true" t="shared" si="13" ref="E41:P41">SUM(E31:E40)</f>
        <v>1352999</v>
      </c>
      <c r="F41" s="30">
        <f t="shared" si="13"/>
        <v>1352999</v>
      </c>
      <c r="G41" s="30">
        <f t="shared" si="13"/>
        <v>1380313</v>
      </c>
      <c r="H41" s="30">
        <f t="shared" si="13"/>
        <v>1371001</v>
      </c>
      <c r="I41" s="30">
        <f t="shared" si="13"/>
        <v>1385579</v>
      </c>
      <c r="J41" s="30">
        <f t="shared" si="13"/>
        <v>1378121</v>
      </c>
      <c r="K41" s="30">
        <f t="shared" si="13"/>
        <v>1339781</v>
      </c>
      <c r="L41" s="30">
        <f t="shared" si="13"/>
        <v>1295145</v>
      </c>
      <c r="M41" s="30">
        <f t="shared" si="13"/>
        <v>1554800</v>
      </c>
      <c r="N41" s="30">
        <f t="shared" si="13"/>
        <v>1513574</v>
      </c>
      <c r="O41" s="30">
        <f t="shared" si="13"/>
        <v>1496010.271125</v>
      </c>
      <c r="P41" s="30">
        <f t="shared" si="13"/>
        <v>1470637.895</v>
      </c>
      <c r="Q41" s="30">
        <f aca="true" t="shared" si="14" ref="Q41:V41">SUM(Q30:Q40)</f>
        <v>1422702.154285</v>
      </c>
      <c r="R41" s="30">
        <f t="shared" si="14"/>
        <v>1353282</v>
      </c>
      <c r="S41" s="30">
        <f t="shared" si="14"/>
        <v>1415565.34</v>
      </c>
      <c r="T41" s="30">
        <f t="shared" si="14"/>
        <v>1354142.11</v>
      </c>
      <c r="U41" s="30">
        <f t="shared" si="14"/>
        <v>1535346.48937</v>
      </c>
      <c r="V41" s="30">
        <f t="shared" si="14"/>
        <v>119781.14937</v>
      </c>
      <c r="W41" s="26">
        <f t="shared" si="11"/>
        <v>0.08461718154952846</v>
      </c>
    </row>
    <row r="42" spans="1:23" s="16" customFormat="1" ht="14.25">
      <c r="A42" s="23"/>
      <c r="B42" s="19" t="s">
        <v>67</v>
      </c>
      <c r="C42" s="30">
        <f>SUM(C41+C29)</f>
        <v>1354699</v>
      </c>
      <c r="D42" s="30">
        <f>SUM(D41+D29)</f>
        <v>1512412</v>
      </c>
      <c r="E42" s="30">
        <f aca="true" t="shared" si="15" ref="E42:Q42">SUM(E29+E41)</f>
        <v>1362279.5065</v>
      </c>
      <c r="F42" s="30">
        <f t="shared" si="15"/>
        <v>1362076</v>
      </c>
      <c r="G42" s="30">
        <f t="shared" si="15"/>
        <v>1389935</v>
      </c>
      <c r="H42" s="30">
        <f t="shared" si="15"/>
        <v>1380464</v>
      </c>
      <c r="I42" s="30">
        <f t="shared" si="15"/>
        <v>1395626</v>
      </c>
      <c r="J42" s="30">
        <f t="shared" si="15"/>
        <v>1387016</v>
      </c>
      <c r="K42" s="30">
        <f t="shared" si="15"/>
        <v>1350090</v>
      </c>
      <c r="L42" s="30">
        <f t="shared" si="15"/>
        <v>1302613</v>
      </c>
      <c r="M42" s="30">
        <f t="shared" si="15"/>
        <v>1565332</v>
      </c>
      <c r="N42" s="30">
        <f t="shared" si="15"/>
        <v>1523385</v>
      </c>
      <c r="O42" s="30">
        <f t="shared" si="15"/>
        <v>1508147.808625</v>
      </c>
      <c r="P42" s="30">
        <f t="shared" si="15"/>
        <v>1482862.895</v>
      </c>
      <c r="Q42" s="30">
        <f t="shared" si="15"/>
        <v>1435321.963785</v>
      </c>
      <c r="R42" s="30">
        <f>SUM(R29+R41)</f>
        <v>1363311</v>
      </c>
      <c r="S42" s="30">
        <f>SUM(S29+S41)</f>
        <v>1428690.34</v>
      </c>
      <c r="T42" s="30">
        <f>SUM(T29+T41)</f>
        <v>1366984.11</v>
      </c>
      <c r="U42" s="30">
        <f>SUM(U29+U41)</f>
        <v>1548095.47887</v>
      </c>
      <c r="V42" s="25">
        <f t="shared" si="10"/>
        <v>119405.13886999991</v>
      </c>
      <c r="W42" s="26">
        <f t="shared" si="11"/>
        <v>0.0835766404566016</v>
      </c>
    </row>
    <row r="43" spans="1:23" ht="15">
      <c r="A43" s="18"/>
      <c r="B43" s="19"/>
      <c r="C43" s="2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5">
      <c r="A44" s="4">
        <v>840</v>
      </c>
      <c r="B44" s="4" t="s">
        <v>54</v>
      </c>
      <c r="C44" s="32" t="s">
        <v>1</v>
      </c>
      <c r="D44" s="32" t="s">
        <v>15</v>
      </c>
      <c r="E44" s="32" t="s">
        <v>1</v>
      </c>
      <c r="F44" s="3" t="s">
        <v>0</v>
      </c>
      <c r="G44" s="3" t="s">
        <v>1</v>
      </c>
      <c r="H44" s="3" t="s">
        <v>0</v>
      </c>
      <c r="I44" s="3" t="s">
        <v>1</v>
      </c>
      <c r="J44" s="3" t="s">
        <v>0</v>
      </c>
      <c r="K44" s="3" t="s">
        <v>1</v>
      </c>
      <c r="L44" s="3" t="s">
        <v>0</v>
      </c>
      <c r="M44" s="3" t="s">
        <v>1</v>
      </c>
      <c r="N44" s="3" t="s">
        <v>0</v>
      </c>
      <c r="O44" s="3" t="s">
        <v>1</v>
      </c>
      <c r="P44" s="3" t="s">
        <v>88</v>
      </c>
      <c r="Q44" s="3" t="s">
        <v>1</v>
      </c>
      <c r="R44" s="3" t="s">
        <v>94</v>
      </c>
      <c r="S44" s="3" t="s">
        <v>1</v>
      </c>
      <c r="T44" s="3" t="s">
        <v>94</v>
      </c>
      <c r="U44" s="3" t="s">
        <v>1</v>
      </c>
      <c r="V44" s="3" t="s">
        <v>2</v>
      </c>
      <c r="W44" s="3" t="s">
        <v>76</v>
      </c>
    </row>
    <row r="45" spans="1:23" ht="15">
      <c r="A45" s="33"/>
      <c r="B45" s="4"/>
      <c r="C45" s="32" t="s">
        <v>13</v>
      </c>
      <c r="D45" s="32" t="s">
        <v>13</v>
      </c>
      <c r="E45" s="32" t="s">
        <v>14</v>
      </c>
      <c r="F45" s="3" t="s">
        <v>14</v>
      </c>
      <c r="G45" s="3" t="s">
        <v>77</v>
      </c>
      <c r="H45" s="3" t="s">
        <v>79</v>
      </c>
      <c r="I45" s="3" t="s">
        <v>80</v>
      </c>
      <c r="J45" s="3" t="s">
        <v>80</v>
      </c>
      <c r="K45" s="3" t="s">
        <v>82</v>
      </c>
      <c r="L45" s="3" t="s">
        <v>84</v>
      </c>
      <c r="M45" s="3" t="s">
        <v>85</v>
      </c>
      <c r="N45" s="3" t="s">
        <v>85</v>
      </c>
      <c r="O45" s="3" t="s">
        <v>89</v>
      </c>
      <c r="P45" s="3" t="s">
        <v>90</v>
      </c>
      <c r="Q45" s="3" t="s">
        <v>91</v>
      </c>
      <c r="R45" s="3" t="s">
        <v>91</v>
      </c>
      <c r="S45" s="3" t="s">
        <v>95</v>
      </c>
      <c r="T45" s="3" t="s">
        <v>95</v>
      </c>
      <c r="U45" s="3" t="s">
        <v>98</v>
      </c>
      <c r="V45" s="3" t="s">
        <v>99</v>
      </c>
      <c r="W45" s="3" t="s">
        <v>99</v>
      </c>
    </row>
    <row r="46" spans="1:23" ht="15">
      <c r="A46" s="11"/>
      <c r="B46" s="1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5">
      <c r="A47" s="11">
        <v>1002</v>
      </c>
      <c r="B47" s="16" t="s">
        <v>30</v>
      </c>
      <c r="C47" s="34">
        <v>2900</v>
      </c>
      <c r="D47" s="34">
        <v>2630</v>
      </c>
      <c r="E47" s="34">
        <v>3800</v>
      </c>
      <c r="F47" s="34">
        <v>3800</v>
      </c>
      <c r="G47" s="34">
        <v>3800</v>
      </c>
      <c r="H47" s="34">
        <v>2906</v>
      </c>
      <c r="I47" s="34">
        <v>3800</v>
      </c>
      <c r="J47" s="34">
        <v>2562</v>
      </c>
      <c r="K47" s="34">
        <v>3800</v>
      </c>
      <c r="L47" s="34">
        <v>2729</v>
      </c>
      <c r="M47" s="34">
        <v>3800</v>
      </c>
      <c r="N47" s="34">
        <v>2048</v>
      </c>
      <c r="O47" s="34">
        <v>3800</v>
      </c>
      <c r="P47" s="34">
        <v>3800</v>
      </c>
      <c r="Q47" s="34">
        <v>3952</v>
      </c>
      <c r="R47" s="34">
        <v>3952</v>
      </c>
      <c r="S47" s="34">
        <v>2500</v>
      </c>
      <c r="T47" s="34">
        <v>2500</v>
      </c>
      <c r="U47" s="34">
        <v>2500</v>
      </c>
      <c r="V47" s="34">
        <f>SUM(U47-S47)</f>
        <v>0</v>
      </c>
      <c r="W47" s="22">
        <f>SUM(V47/S47)</f>
        <v>0</v>
      </c>
    </row>
    <row r="48" spans="1:23" ht="15">
      <c r="A48" s="11">
        <v>1020</v>
      </c>
      <c r="B48" s="16" t="s">
        <v>5</v>
      </c>
      <c r="C48" s="34">
        <v>200</v>
      </c>
      <c r="D48" s="34">
        <v>201</v>
      </c>
      <c r="E48" s="34">
        <v>290</v>
      </c>
      <c r="F48" s="34">
        <v>290</v>
      </c>
      <c r="G48" s="34">
        <v>290</v>
      </c>
      <c r="H48" s="34">
        <v>184</v>
      </c>
      <c r="I48" s="34">
        <v>290</v>
      </c>
      <c r="J48" s="34">
        <v>245</v>
      </c>
      <c r="K48" s="34">
        <v>290</v>
      </c>
      <c r="L48" s="34">
        <v>159</v>
      </c>
      <c r="M48" s="34">
        <v>290</v>
      </c>
      <c r="N48" s="34">
        <v>141</v>
      </c>
      <c r="O48" s="34">
        <v>290</v>
      </c>
      <c r="P48" s="34">
        <v>290</v>
      </c>
      <c r="Q48" s="34">
        <v>302</v>
      </c>
      <c r="R48" s="34">
        <v>302</v>
      </c>
      <c r="S48" s="34">
        <v>191</v>
      </c>
      <c r="T48" s="34">
        <v>191</v>
      </c>
      <c r="U48" s="34">
        <v>191</v>
      </c>
      <c r="V48" s="34">
        <f>SUM(U48-S48)</f>
        <v>0</v>
      </c>
      <c r="W48" s="22">
        <f>SUM(V48/S48)</f>
        <v>0</v>
      </c>
    </row>
    <row r="49" spans="2:23" s="16" customFormat="1" ht="14.25">
      <c r="B49" s="6" t="s">
        <v>65</v>
      </c>
      <c r="C49" s="35">
        <f aca="true" t="shared" si="16" ref="C49:I49">SUM(C47:C48)</f>
        <v>3100</v>
      </c>
      <c r="D49" s="35">
        <f t="shared" si="16"/>
        <v>2831</v>
      </c>
      <c r="E49" s="35">
        <f t="shared" si="16"/>
        <v>4090</v>
      </c>
      <c r="F49" s="35">
        <f t="shared" si="16"/>
        <v>4090</v>
      </c>
      <c r="G49" s="35">
        <f t="shared" si="16"/>
        <v>4090</v>
      </c>
      <c r="H49" s="35">
        <f t="shared" si="16"/>
        <v>3090</v>
      </c>
      <c r="I49" s="35">
        <f t="shared" si="16"/>
        <v>4090</v>
      </c>
      <c r="J49" s="35">
        <f aca="true" t="shared" si="17" ref="J49:O49">SUM(J47:J48)</f>
        <v>2807</v>
      </c>
      <c r="K49" s="35">
        <f t="shared" si="17"/>
        <v>4090</v>
      </c>
      <c r="L49" s="35">
        <f t="shared" si="17"/>
        <v>2888</v>
      </c>
      <c r="M49" s="35">
        <f t="shared" si="17"/>
        <v>4090</v>
      </c>
      <c r="N49" s="35">
        <f t="shared" si="17"/>
        <v>2189</v>
      </c>
      <c r="O49" s="35">
        <f t="shared" si="17"/>
        <v>4090</v>
      </c>
      <c r="P49" s="35">
        <f aca="true" t="shared" si="18" ref="P49:U49">SUM(P47:P48)</f>
        <v>4090</v>
      </c>
      <c r="Q49" s="35">
        <f t="shared" si="18"/>
        <v>4254</v>
      </c>
      <c r="R49" s="35">
        <f t="shared" si="18"/>
        <v>4254</v>
      </c>
      <c r="S49" s="35">
        <f t="shared" si="18"/>
        <v>2691</v>
      </c>
      <c r="T49" s="35">
        <f t="shared" si="18"/>
        <v>2691</v>
      </c>
      <c r="U49" s="35">
        <f t="shared" si="18"/>
        <v>2691</v>
      </c>
      <c r="V49" s="35">
        <f>SUM(U49-S49)</f>
        <v>0</v>
      </c>
      <c r="W49" s="26">
        <f>SUM(V49/S49)</f>
        <v>0</v>
      </c>
    </row>
    <row r="50" spans="1:23" ht="15">
      <c r="A50" s="11"/>
      <c r="B50" s="1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>
        <f>SUM(S50-Q50)</f>
        <v>0</v>
      </c>
      <c r="W50" s="22"/>
    </row>
    <row r="51" spans="1:23" ht="15">
      <c r="A51" s="11">
        <v>2001</v>
      </c>
      <c r="B51" s="16" t="s">
        <v>32</v>
      </c>
      <c r="C51" s="34">
        <v>550</v>
      </c>
      <c r="D51" s="34">
        <v>0</v>
      </c>
      <c r="E51" s="34">
        <v>550</v>
      </c>
      <c r="F51" s="34">
        <v>550</v>
      </c>
      <c r="G51" s="34">
        <v>550</v>
      </c>
      <c r="H51" s="34">
        <v>0</v>
      </c>
      <c r="I51" s="34">
        <v>550</v>
      </c>
      <c r="J51" s="34">
        <v>0</v>
      </c>
      <c r="K51" s="34">
        <v>550</v>
      </c>
      <c r="L51" s="34">
        <v>0</v>
      </c>
      <c r="M51" s="34">
        <v>550</v>
      </c>
      <c r="N51" s="34">
        <v>0</v>
      </c>
      <c r="O51" s="34">
        <v>550</v>
      </c>
      <c r="P51" s="34">
        <v>550</v>
      </c>
      <c r="Q51" s="34">
        <v>550</v>
      </c>
      <c r="R51" s="34">
        <v>550</v>
      </c>
      <c r="S51" s="34">
        <v>550</v>
      </c>
      <c r="T51" s="34">
        <v>550</v>
      </c>
      <c r="U51" s="34">
        <v>550</v>
      </c>
      <c r="V51" s="34">
        <f aca="true" t="shared" si="19" ref="V51:V56">SUM(U51-S51)</f>
        <v>0</v>
      </c>
      <c r="W51" s="22">
        <f aca="true" t="shared" si="20" ref="W51:W58">SUM(V51/S51)</f>
        <v>0</v>
      </c>
    </row>
    <row r="52" spans="1:23" ht="15">
      <c r="A52" s="11">
        <v>2002</v>
      </c>
      <c r="B52" s="16" t="s">
        <v>19</v>
      </c>
      <c r="C52" s="34">
        <v>600</v>
      </c>
      <c r="D52" s="34">
        <v>339</v>
      </c>
      <c r="E52" s="34">
        <v>400</v>
      </c>
      <c r="F52" s="34">
        <v>400</v>
      </c>
      <c r="G52" s="34">
        <v>400</v>
      </c>
      <c r="H52" s="34">
        <v>484</v>
      </c>
      <c r="I52" s="34">
        <v>400</v>
      </c>
      <c r="J52" s="34">
        <v>540</v>
      </c>
      <c r="K52" s="34">
        <v>400</v>
      </c>
      <c r="L52" s="34">
        <v>334</v>
      </c>
      <c r="M52" s="34">
        <v>650</v>
      </c>
      <c r="N52" s="34">
        <v>569</v>
      </c>
      <c r="O52" s="34">
        <v>650</v>
      </c>
      <c r="P52" s="34">
        <v>650</v>
      </c>
      <c r="Q52" s="34">
        <v>690</v>
      </c>
      <c r="R52" s="34">
        <v>690</v>
      </c>
      <c r="S52" s="34">
        <v>690</v>
      </c>
      <c r="T52" s="34">
        <v>690</v>
      </c>
      <c r="U52" s="34">
        <v>690</v>
      </c>
      <c r="V52" s="34">
        <f t="shared" si="19"/>
        <v>0</v>
      </c>
      <c r="W52" s="22">
        <f t="shared" si="20"/>
        <v>0</v>
      </c>
    </row>
    <row r="53" spans="1:23" ht="15">
      <c r="A53" s="11">
        <v>2003</v>
      </c>
      <c r="B53" s="16" t="s">
        <v>20</v>
      </c>
      <c r="C53" s="34">
        <v>300</v>
      </c>
      <c r="D53" s="34">
        <v>536</v>
      </c>
      <c r="E53" s="34">
        <v>400</v>
      </c>
      <c r="F53" s="34">
        <v>400</v>
      </c>
      <c r="G53" s="34">
        <v>400</v>
      </c>
      <c r="H53" s="34">
        <v>297</v>
      </c>
      <c r="I53" s="34">
        <v>400</v>
      </c>
      <c r="J53" s="34">
        <v>314</v>
      </c>
      <c r="K53" s="34">
        <v>400</v>
      </c>
      <c r="L53" s="34">
        <v>208</v>
      </c>
      <c r="M53" s="34">
        <v>400</v>
      </c>
      <c r="N53" s="34">
        <v>240</v>
      </c>
      <c r="O53" s="34">
        <v>400</v>
      </c>
      <c r="P53" s="34">
        <v>400</v>
      </c>
      <c r="Q53" s="34">
        <v>400</v>
      </c>
      <c r="R53" s="34">
        <v>400</v>
      </c>
      <c r="S53" s="34">
        <v>400</v>
      </c>
      <c r="T53" s="34">
        <v>400</v>
      </c>
      <c r="U53" s="34">
        <v>400</v>
      </c>
      <c r="V53" s="34">
        <f t="shared" si="19"/>
        <v>0</v>
      </c>
      <c r="W53" s="22">
        <f t="shared" si="20"/>
        <v>0</v>
      </c>
    </row>
    <row r="54" spans="1:23" ht="15">
      <c r="A54" s="11">
        <v>2035</v>
      </c>
      <c r="B54" s="16" t="s">
        <v>42</v>
      </c>
      <c r="C54" s="34">
        <v>1000</v>
      </c>
      <c r="D54" s="34">
        <v>8781</v>
      </c>
      <c r="E54" s="34">
        <v>2500</v>
      </c>
      <c r="F54" s="34">
        <v>2500</v>
      </c>
      <c r="G54" s="34">
        <v>2500</v>
      </c>
      <c r="H54" s="34">
        <v>7456</v>
      </c>
      <c r="I54" s="34">
        <v>10000</v>
      </c>
      <c r="J54" s="34">
        <v>2879</v>
      </c>
      <c r="K54" s="34">
        <v>2500</v>
      </c>
      <c r="L54" s="34">
        <v>7445</v>
      </c>
      <c r="M54" s="34">
        <v>2500</v>
      </c>
      <c r="N54" s="34">
        <v>2252</v>
      </c>
      <c r="O54" s="34">
        <v>2500</v>
      </c>
      <c r="P54" s="34">
        <v>2500</v>
      </c>
      <c r="Q54" s="34">
        <v>2500</v>
      </c>
      <c r="R54" s="34">
        <v>2500</v>
      </c>
      <c r="S54" s="34">
        <v>2500</v>
      </c>
      <c r="T54" s="34">
        <v>2500</v>
      </c>
      <c r="U54" s="34">
        <v>2500</v>
      </c>
      <c r="V54" s="34">
        <f t="shared" si="19"/>
        <v>0</v>
      </c>
      <c r="W54" s="22">
        <f t="shared" si="20"/>
        <v>0</v>
      </c>
    </row>
    <row r="55" spans="1:23" ht="15">
      <c r="A55" s="11">
        <v>2063</v>
      </c>
      <c r="B55" s="16" t="s">
        <v>53</v>
      </c>
      <c r="C55" s="34">
        <v>450</v>
      </c>
      <c r="D55" s="34">
        <v>0</v>
      </c>
      <c r="E55" s="34">
        <v>450</v>
      </c>
      <c r="F55" s="34">
        <v>450</v>
      </c>
      <c r="G55" s="34">
        <v>450</v>
      </c>
      <c r="H55" s="34">
        <v>0</v>
      </c>
      <c r="I55" s="34">
        <v>450</v>
      </c>
      <c r="J55" s="34">
        <v>0</v>
      </c>
      <c r="K55" s="34">
        <v>450</v>
      </c>
      <c r="L55" s="34">
        <v>0</v>
      </c>
      <c r="M55" s="34">
        <v>450</v>
      </c>
      <c r="N55" s="34">
        <v>0</v>
      </c>
      <c r="O55" s="34">
        <v>450</v>
      </c>
      <c r="P55" s="34">
        <v>450</v>
      </c>
      <c r="Q55" s="34">
        <v>450</v>
      </c>
      <c r="R55" s="34">
        <v>450</v>
      </c>
      <c r="S55" s="34">
        <v>450</v>
      </c>
      <c r="T55" s="34">
        <v>450</v>
      </c>
      <c r="U55" s="34">
        <v>450</v>
      </c>
      <c r="V55" s="34">
        <f t="shared" si="19"/>
        <v>0</v>
      </c>
      <c r="W55" s="22">
        <f t="shared" si="20"/>
        <v>0</v>
      </c>
    </row>
    <row r="56" spans="1:23" ht="15">
      <c r="A56" s="11">
        <v>3003</v>
      </c>
      <c r="B56" s="16" t="s">
        <v>46</v>
      </c>
      <c r="C56" s="34">
        <v>500</v>
      </c>
      <c r="D56" s="34">
        <v>615</v>
      </c>
      <c r="E56" s="34">
        <v>500</v>
      </c>
      <c r="F56" s="34">
        <v>500</v>
      </c>
      <c r="G56" s="34">
        <v>650</v>
      </c>
      <c r="H56" s="34">
        <v>671</v>
      </c>
      <c r="I56" s="34">
        <v>650</v>
      </c>
      <c r="J56" s="34">
        <v>1410</v>
      </c>
      <c r="K56" s="34">
        <v>650</v>
      </c>
      <c r="L56" s="34">
        <v>1876</v>
      </c>
      <c r="M56" s="34">
        <v>1000</v>
      </c>
      <c r="N56" s="34">
        <v>2393</v>
      </c>
      <c r="O56" s="34">
        <v>1000</v>
      </c>
      <c r="P56" s="34">
        <v>1000</v>
      </c>
      <c r="Q56" s="34">
        <v>3000</v>
      </c>
      <c r="R56" s="34">
        <v>3000</v>
      </c>
      <c r="S56" s="34">
        <v>3000</v>
      </c>
      <c r="T56" s="34">
        <v>3000</v>
      </c>
      <c r="U56" s="34">
        <v>3000</v>
      </c>
      <c r="V56" s="34">
        <f t="shared" si="19"/>
        <v>0</v>
      </c>
      <c r="W56" s="22">
        <f t="shared" si="20"/>
        <v>0</v>
      </c>
    </row>
    <row r="57" spans="1:23" ht="15">
      <c r="A57" s="11">
        <v>6010</v>
      </c>
      <c r="B57" s="6" t="s">
        <v>28</v>
      </c>
      <c r="C57" s="34"/>
      <c r="D57" s="34"/>
      <c r="E57" s="34">
        <v>1330</v>
      </c>
      <c r="F57" s="34">
        <v>1330</v>
      </c>
      <c r="G57" s="34">
        <v>1350</v>
      </c>
      <c r="H57" s="34">
        <v>620</v>
      </c>
      <c r="I57" s="34">
        <v>1350</v>
      </c>
      <c r="J57" s="34">
        <v>1350</v>
      </c>
      <c r="K57" s="34">
        <v>1350</v>
      </c>
      <c r="L57" s="34">
        <v>1350</v>
      </c>
      <c r="M57" s="34">
        <v>1400</v>
      </c>
      <c r="N57" s="34">
        <v>1400</v>
      </c>
      <c r="O57" s="34">
        <v>1400</v>
      </c>
      <c r="P57" s="34">
        <v>1400</v>
      </c>
      <c r="Q57" s="34">
        <v>1400</v>
      </c>
      <c r="R57" s="34">
        <f>SUM(R49:R56)*0.03</f>
        <v>355.32</v>
      </c>
      <c r="S57" s="34">
        <f>SUM(S49:S56)*0.03</f>
        <v>308.43</v>
      </c>
      <c r="T57" s="34">
        <f>SUM(T49:T56)*0.03</f>
        <v>308.43</v>
      </c>
      <c r="U57" s="34">
        <f>SUM(U49:U56)*0.03</f>
        <v>308.43</v>
      </c>
      <c r="V57" s="34">
        <v>0</v>
      </c>
      <c r="W57" s="34">
        <v>1400</v>
      </c>
    </row>
    <row r="58" spans="1:23" ht="15">
      <c r="A58" s="11"/>
      <c r="B58" s="6" t="s">
        <v>26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>
        <f aca="true" t="shared" si="21" ref="P58:V58">SUM(P51:P57)</f>
        <v>6950</v>
      </c>
      <c r="Q58" s="35">
        <f t="shared" si="21"/>
        <v>8990</v>
      </c>
      <c r="R58" s="35">
        <f t="shared" si="21"/>
        <v>7945.32</v>
      </c>
      <c r="S58" s="35">
        <f t="shared" si="21"/>
        <v>7898.43</v>
      </c>
      <c r="T58" s="35">
        <f t="shared" si="21"/>
        <v>7898.43</v>
      </c>
      <c r="U58" s="35">
        <f t="shared" si="21"/>
        <v>7898.43</v>
      </c>
      <c r="V58" s="35">
        <f t="shared" si="21"/>
        <v>0</v>
      </c>
      <c r="W58" s="26">
        <f t="shared" si="20"/>
        <v>0</v>
      </c>
    </row>
    <row r="59" spans="2:23" s="16" customFormat="1" ht="14.25">
      <c r="B59" s="16" t="s">
        <v>68</v>
      </c>
      <c r="C59" s="35" t="e">
        <f>SUM(C49+#REF!)</f>
        <v>#REF!</v>
      </c>
      <c r="D59" s="35" t="e">
        <f>SUM(D49+#REF!)</f>
        <v>#REF!</v>
      </c>
      <c r="E59" s="35" t="e">
        <f>SUM(E49+#REF!)</f>
        <v>#REF!</v>
      </c>
      <c r="F59" s="35" t="e">
        <f>SUM(F49+#REF!)</f>
        <v>#REF!</v>
      </c>
      <c r="G59" s="35" t="e">
        <f>SUM(G49+#REF!)</f>
        <v>#REF!</v>
      </c>
      <c r="H59" s="35" t="e">
        <f>SUM(H49+#REF!)</f>
        <v>#REF!</v>
      </c>
      <c r="I59" s="35" t="e">
        <f>SUM(I49+#REF!)</f>
        <v>#REF!</v>
      </c>
      <c r="J59" s="35" t="e">
        <f>SUM(J49+#REF!)</f>
        <v>#REF!</v>
      </c>
      <c r="K59" s="35" t="e">
        <f>SUM(K49+#REF!)</f>
        <v>#REF!</v>
      </c>
      <c r="L59" s="35" t="e">
        <f>SUM(L49+#REF!)</f>
        <v>#REF!</v>
      </c>
      <c r="M59" s="35" t="e">
        <f>SUM(M49+#REF!)</f>
        <v>#REF!</v>
      </c>
      <c r="N59" s="35" t="e">
        <f>SUM(N49+#REF!)</f>
        <v>#REF!</v>
      </c>
      <c r="O59" s="35" t="e">
        <f>SUM(O49+#REF!)</f>
        <v>#REF!</v>
      </c>
      <c r="P59" s="35">
        <f>SUM(P49+P58)</f>
        <v>11040</v>
      </c>
      <c r="Q59" s="35">
        <f aca="true" t="shared" si="22" ref="Q59:V59">SUM(Q49+Q58)</f>
        <v>13244</v>
      </c>
      <c r="R59" s="35">
        <f t="shared" si="22"/>
        <v>12199.32</v>
      </c>
      <c r="S59" s="35">
        <f t="shared" si="22"/>
        <v>10589.43</v>
      </c>
      <c r="T59" s="35">
        <f t="shared" si="22"/>
        <v>10589.43</v>
      </c>
      <c r="U59" s="35">
        <f t="shared" si="22"/>
        <v>10589.43</v>
      </c>
      <c r="V59" s="35">
        <f t="shared" si="22"/>
        <v>0</v>
      </c>
      <c r="W59" s="26">
        <f>SUM(V59/Q59)</f>
        <v>0</v>
      </c>
    </row>
    <row r="60" spans="1:23" s="33" customFormat="1" ht="15">
      <c r="A60" s="1">
        <v>860</v>
      </c>
      <c r="B60" s="2" t="s">
        <v>16</v>
      </c>
      <c r="C60" s="1" t="s">
        <v>1</v>
      </c>
      <c r="D60" s="1" t="s">
        <v>0</v>
      </c>
      <c r="E60" s="1" t="s">
        <v>1</v>
      </c>
      <c r="F60" s="3" t="s">
        <v>0</v>
      </c>
      <c r="G60" s="3" t="s">
        <v>1</v>
      </c>
      <c r="H60" s="3" t="s">
        <v>0</v>
      </c>
      <c r="I60" s="3" t="s">
        <v>1</v>
      </c>
      <c r="J60" s="3" t="s">
        <v>0</v>
      </c>
      <c r="K60" s="3" t="s">
        <v>1</v>
      </c>
      <c r="L60" s="3" t="s">
        <v>0</v>
      </c>
      <c r="M60" s="3" t="s">
        <v>1</v>
      </c>
      <c r="N60" s="3" t="s">
        <v>0</v>
      </c>
      <c r="O60" s="3" t="s">
        <v>1</v>
      </c>
      <c r="P60" s="3" t="s">
        <v>88</v>
      </c>
      <c r="Q60" s="3" t="s">
        <v>1</v>
      </c>
      <c r="R60" s="3" t="s">
        <v>94</v>
      </c>
      <c r="S60" s="3" t="s">
        <v>1</v>
      </c>
      <c r="T60" s="3" t="s">
        <v>94</v>
      </c>
      <c r="U60" s="3" t="s">
        <v>1</v>
      </c>
      <c r="V60" s="3" t="s">
        <v>2</v>
      </c>
      <c r="W60" s="3" t="s">
        <v>76</v>
      </c>
    </row>
    <row r="61" spans="1:23" s="33" customFormat="1" ht="15">
      <c r="A61" s="1"/>
      <c r="B61" s="2"/>
      <c r="C61" s="1" t="s">
        <v>13</v>
      </c>
      <c r="D61" s="1" t="s">
        <v>13</v>
      </c>
      <c r="E61" s="1" t="s">
        <v>14</v>
      </c>
      <c r="F61" s="3" t="s">
        <v>14</v>
      </c>
      <c r="G61" s="3" t="s">
        <v>77</v>
      </c>
      <c r="H61" s="3" t="s">
        <v>79</v>
      </c>
      <c r="I61" s="3" t="s">
        <v>80</v>
      </c>
      <c r="J61" s="3" t="s">
        <v>80</v>
      </c>
      <c r="K61" s="3" t="s">
        <v>82</v>
      </c>
      <c r="L61" s="3" t="s">
        <v>84</v>
      </c>
      <c r="M61" s="3" t="s">
        <v>85</v>
      </c>
      <c r="N61" s="3" t="s">
        <v>85</v>
      </c>
      <c r="O61" s="3" t="s">
        <v>89</v>
      </c>
      <c r="P61" s="3" t="s">
        <v>90</v>
      </c>
      <c r="Q61" s="3" t="s">
        <v>91</v>
      </c>
      <c r="R61" s="3" t="s">
        <v>91</v>
      </c>
      <c r="S61" s="3" t="s">
        <v>95</v>
      </c>
      <c r="T61" s="3" t="s">
        <v>95</v>
      </c>
      <c r="U61" s="3" t="s">
        <v>98</v>
      </c>
      <c r="V61" s="3" t="s">
        <v>99</v>
      </c>
      <c r="W61" s="3" t="s">
        <v>99</v>
      </c>
    </row>
    <row r="62" spans="1:23" ht="15">
      <c r="A62" s="18"/>
      <c r="B62" s="19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ht="15">
      <c r="A63" s="18">
        <v>1001</v>
      </c>
      <c r="B63" s="19" t="s">
        <v>3</v>
      </c>
      <c r="C63" s="36">
        <v>12952</v>
      </c>
      <c r="D63" s="36">
        <v>8640</v>
      </c>
      <c r="E63" s="37">
        <v>13340</v>
      </c>
      <c r="F63" s="37">
        <v>13340</v>
      </c>
      <c r="G63" s="37">
        <v>14436</v>
      </c>
      <c r="H63" s="37">
        <v>14682</v>
      </c>
      <c r="I63" s="37">
        <v>15131</v>
      </c>
      <c r="J63" s="37">
        <v>15033</v>
      </c>
      <c r="K63" s="37">
        <v>16128</v>
      </c>
      <c r="L63" s="37">
        <v>17449</v>
      </c>
      <c r="M63" s="37">
        <v>16838</v>
      </c>
      <c r="N63" s="37">
        <v>16137</v>
      </c>
      <c r="O63" s="37">
        <v>17434</v>
      </c>
      <c r="P63" s="37">
        <v>16000</v>
      </c>
      <c r="Q63" s="37">
        <v>18134</v>
      </c>
      <c r="R63" s="37">
        <v>20691</v>
      </c>
      <c r="S63" s="37">
        <v>18850</v>
      </c>
      <c r="T63" s="37">
        <v>18850</v>
      </c>
      <c r="U63" s="37">
        <v>18845</v>
      </c>
      <c r="V63" s="21">
        <f>SUM(U63-S63)</f>
        <v>-5</v>
      </c>
      <c r="W63" s="22">
        <f>SUM(V63/S63)</f>
        <v>-0.0002652519893899204</v>
      </c>
    </row>
    <row r="64" spans="1:23" ht="15">
      <c r="A64" s="18">
        <v>1002</v>
      </c>
      <c r="B64" s="19" t="s">
        <v>17</v>
      </c>
      <c r="C64" s="38">
        <v>9383</v>
      </c>
      <c r="D64" s="38">
        <v>6545</v>
      </c>
      <c r="E64" s="21">
        <v>9664</v>
      </c>
      <c r="F64" s="21">
        <v>9000</v>
      </c>
      <c r="G64" s="21">
        <v>10740</v>
      </c>
      <c r="H64" s="21">
        <v>7004</v>
      </c>
      <c r="I64" s="21">
        <v>11090</v>
      </c>
      <c r="J64" s="21">
        <v>10584</v>
      </c>
      <c r="K64" s="21">
        <v>11373</v>
      </c>
      <c r="L64" s="21">
        <v>9058</v>
      </c>
      <c r="M64" s="21">
        <v>11720</v>
      </c>
      <c r="N64" s="21">
        <v>8501</v>
      </c>
      <c r="O64" s="21">
        <v>12198</v>
      </c>
      <c r="P64" s="21">
        <v>11000</v>
      </c>
      <c r="Q64" s="21">
        <v>12685</v>
      </c>
      <c r="R64" s="21">
        <v>11183</v>
      </c>
      <c r="S64" s="21">
        <v>12945</v>
      </c>
      <c r="T64" s="21">
        <v>12945</v>
      </c>
      <c r="U64" s="21">
        <v>12945</v>
      </c>
      <c r="V64" s="21">
        <f aca="true" t="shared" si="23" ref="V64:V81">SUM(U64-S64)</f>
        <v>0</v>
      </c>
      <c r="W64" s="22">
        <f aca="true" t="shared" si="24" ref="W64:W81">SUM(V64/S64)</f>
        <v>0</v>
      </c>
    </row>
    <row r="65" spans="1:23" ht="15">
      <c r="A65" s="18">
        <v>1003</v>
      </c>
      <c r="B65" s="19" t="s">
        <v>18</v>
      </c>
      <c r="C65" s="38">
        <v>2270</v>
      </c>
      <c r="D65" s="38">
        <v>1137</v>
      </c>
      <c r="E65" s="21">
        <v>2338</v>
      </c>
      <c r="F65" s="21">
        <v>1500</v>
      </c>
      <c r="G65" s="21">
        <v>1500</v>
      </c>
      <c r="H65" s="21">
        <v>719</v>
      </c>
      <c r="I65" s="21">
        <v>1500</v>
      </c>
      <c r="J65" s="21">
        <v>331</v>
      </c>
      <c r="K65" s="21">
        <v>1000</v>
      </c>
      <c r="L65" s="21">
        <v>1060</v>
      </c>
      <c r="M65" s="21">
        <v>1000</v>
      </c>
      <c r="N65" s="21">
        <v>1441</v>
      </c>
      <c r="O65" s="21">
        <v>1300</v>
      </c>
      <c r="P65" s="21">
        <v>1300</v>
      </c>
      <c r="Q65" s="21">
        <v>1340</v>
      </c>
      <c r="R65" s="21">
        <v>2093</v>
      </c>
      <c r="S65" s="21">
        <v>1393</v>
      </c>
      <c r="T65" s="21">
        <v>1200</v>
      </c>
      <c r="U65" s="21">
        <v>1393</v>
      </c>
      <c r="V65" s="21">
        <f t="shared" si="23"/>
        <v>0</v>
      </c>
      <c r="W65" s="22">
        <f t="shared" si="24"/>
        <v>0</v>
      </c>
    </row>
    <row r="66" spans="1:23" ht="15">
      <c r="A66" s="18">
        <v>1020</v>
      </c>
      <c r="B66" s="19" t="s">
        <v>5</v>
      </c>
      <c r="C66" s="38">
        <v>1882</v>
      </c>
      <c r="D66" s="38">
        <v>1501</v>
      </c>
      <c r="E66" s="21">
        <f>SUM(E63,E64,E65)*0.0765</f>
        <v>1938.663</v>
      </c>
      <c r="F66" s="21">
        <v>800</v>
      </c>
      <c r="G66" s="21">
        <v>2041</v>
      </c>
      <c r="H66" s="21">
        <v>1848</v>
      </c>
      <c r="I66" s="21">
        <v>2121</v>
      </c>
      <c r="J66" s="21">
        <v>2045</v>
      </c>
      <c r="K66" s="21">
        <v>2180</v>
      </c>
      <c r="L66" s="21">
        <v>1869</v>
      </c>
      <c r="M66" s="21">
        <v>2261</v>
      </c>
      <c r="N66" s="21">
        <v>2001</v>
      </c>
      <c r="O66" s="21">
        <f>SUM(O63:O65)*0.0765</f>
        <v>2366.298</v>
      </c>
      <c r="P66" s="21">
        <f>SUM(P63:P65)*0.0765</f>
        <v>2164.95</v>
      </c>
      <c r="Q66" s="21">
        <f>SUM(Q63:Q65)*0.0765</f>
        <v>2460.1635</v>
      </c>
      <c r="R66" s="21">
        <v>2654</v>
      </c>
      <c r="S66" s="21">
        <f>SUM(S63:S65)*0.0765</f>
        <v>2538.882</v>
      </c>
      <c r="T66" s="21">
        <f>SUM(T63:T65)*0.0765</f>
        <v>2524.1175</v>
      </c>
      <c r="U66" s="21">
        <f>SUM(U63:U65)*0.0765</f>
        <v>2538.4995</v>
      </c>
      <c r="V66" s="21">
        <f t="shared" si="23"/>
        <v>-0.3825000000001637</v>
      </c>
      <c r="W66" s="22">
        <f t="shared" si="24"/>
        <v>-0.00015065686392678497</v>
      </c>
    </row>
    <row r="67" spans="1:23" s="16" customFormat="1" ht="14.25">
      <c r="A67" s="23"/>
      <c r="B67" s="6" t="s">
        <v>65</v>
      </c>
      <c r="C67" s="39">
        <f>SUM(C64:C66)</f>
        <v>13535</v>
      </c>
      <c r="D67" s="39">
        <f aca="true" t="shared" si="25" ref="D67:I67">SUM(D63:D66)</f>
        <v>17823</v>
      </c>
      <c r="E67" s="25">
        <f t="shared" si="25"/>
        <v>27280.663</v>
      </c>
      <c r="F67" s="25">
        <f t="shared" si="25"/>
        <v>24640</v>
      </c>
      <c r="G67" s="25">
        <f t="shared" si="25"/>
        <v>28717</v>
      </c>
      <c r="H67" s="25">
        <f t="shared" si="25"/>
        <v>24253</v>
      </c>
      <c r="I67" s="25">
        <f t="shared" si="25"/>
        <v>29842</v>
      </c>
      <c r="J67" s="25">
        <f aca="true" t="shared" si="26" ref="J67:O67">SUM(J63:J66)</f>
        <v>27993</v>
      </c>
      <c r="K67" s="25">
        <f t="shared" si="26"/>
        <v>30681</v>
      </c>
      <c r="L67" s="25">
        <f t="shared" si="26"/>
        <v>29436</v>
      </c>
      <c r="M67" s="25">
        <f t="shared" si="26"/>
        <v>31819</v>
      </c>
      <c r="N67" s="25">
        <f t="shared" si="26"/>
        <v>28080</v>
      </c>
      <c r="O67" s="25">
        <f t="shared" si="26"/>
        <v>33298.298</v>
      </c>
      <c r="P67" s="25">
        <f aca="true" t="shared" si="27" ref="P67:U67">SUM(P63:P66)</f>
        <v>30464.95</v>
      </c>
      <c r="Q67" s="25">
        <f t="shared" si="27"/>
        <v>34619.1635</v>
      </c>
      <c r="R67" s="25">
        <f t="shared" si="27"/>
        <v>36621</v>
      </c>
      <c r="S67" s="25">
        <f t="shared" si="27"/>
        <v>35726.882</v>
      </c>
      <c r="T67" s="25">
        <f t="shared" si="27"/>
        <v>35519.1175</v>
      </c>
      <c r="U67" s="25">
        <f t="shared" si="27"/>
        <v>35721.4995</v>
      </c>
      <c r="V67" s="25">
        <f t="shared" si="23"/>
        <v>-5.382499999999709</v>
      </c>
      <c r="W67" s="26">
        <f t="shared" si="24"/>
        <v>-0.00015065686392671236</v>
      </c>
    </row>
    <row r="68" spans="1:23" ht="15">
      <c r="A68" s="18">
        <v>2002</v>
      </c>
      <c r="B68" s="19" t="s">
        <v>19</v>
      </c>
      <c r="C68" s="38">
        <v>350</v>
      </c>
      <c r="D68" s="38">
        <v>174</v>
      </c>
      <c r="E68" s="21">
        <v>350</v>
      </c>
      <c r="F68" s="21">
        <v>600</v>
      </c>
      <c r="G68" s="21">
        <v>350</v>
      </c>
      <c r="H68" s="21">
        <v>159</v>
      </c>
      <c r="I68" s="21">
        <v>250</v>
      </c>
      <c r="J68" s="21">
        <v>156</v>
      </c>
      <c r="K68" s="21">
        <v>200</v>
      </c>
      <c r="L68" s="21">
        <v>173</v>
      </c>
      <c r="M68" s="21">
        <v>225</v>
      </c>
      <c r="N68" s="21">
        <v>151</v>
      </c>
      <c r="O68" s="21">
        <v>225</v>
      </c>
      <c r="P68" s="21">
        <v>225</v>
      </c>
      <c r="Q68" s="21">
        <v>240</v>
      </c>
      <c r="R68" s="21">
        <v>185</v>
      </c>
      <c r="S68" s="21">
        <v>240</v>
      </c>
      <c r="T68" s="21">
        <v>240</v>
      </c>
      <c r="U68" s="21">
        <v>240</v>
      </c>
      <c r="V68" s="21">
        <f t="shared" si="23"/>
        <v>0</v>
      </c>
      <c r="W68" s="22">
        <f t="shared" si="24"/>
        <v>0</v>
      </c>
    </row>
    <row r="69" spans="1:23" ht="15">
      <c r="A69" s="18">
        <v>2003</v>
      </c>
      <c r="B69" s="19" t="s">
        <v>20</v>
      </c>
      <c r="C69" s="38">
        <v>525</v>
      </c>
      <c r="D69" s="38">
        <v>143</v>
      </c>
      <c r="E69" s="21">
        <v>525</v>
      </c>
      <c r="F69" s="21">
        <v>520</v>
      </c>
      <c r="G69" s="21">
        <v>525</v>
      </c>
      <c r="H69" s="21">
        <v>344</v>
      </c>
      <c r="I69" s="21">
        <v>250</v>
      </c>
      <c r="J69" s="21">
        <v>174</v>
      </c>
      <c r="K69" s="21">
        <v>350</v>
      </c>
      <c r="L69" s="21">
        <v>206</v>
      </c>
      <c r="M69" s="21">
        <v>350</v>
      </c>
      <c r="N69" s="21">
        <v>149</v>
      </c>
      <c r="O69" s="21">
        <v>350</v>
      </c>
      <c r="P69" s="21">
        <v>350</v>
      </c>
      <c r="Q69" s="21">
        <v>350</v>
      </c>
      <c r="R69" s="21">
        <v>273</v>
      </c>
      <c r="S69" s="21">
        <v>350</v>
      </c>
      <c r="T69" s="21">
        <v>400</v>
      </c>
      <c r="U69" s="21">
        <v>350</v>
      </c>
      <c r="V69" s="21">
        <f t="shared" si="23"/>
        <v>0</v>
      </c>
      <c r="W69" s="22">
        <f t="shared" si="24"/>
        <v>0</v>
      </c>
    </row>
    <row r="70" spans="1:23" ht="15">
      <c r="A70" s="18">
        <v>2010</v>
      </c>
      <c r="B70" s="19" t="s">
        <v>21</v>
      </c>
      <c r="C70" s="38">
        <v>450</v>
      </c>
      <c r="D70" s="38">
        <v>300</v>
      </c>
      <c r="E70" s="21">
        <v>450</v>
      </c>
      <c r="F70" s="21">
        <v>450</v>
      </c>
      <c r="G70" s="21">
        <v>450</v>
      </c>
      <c r="H70" s="21">
        <v>375</v>
      </c>
      <c r="I70" s="21">
        <v>450</v>
      </c>
      <c r="J70" s="21">
        <v>348</v>
      </c>
      <c r="K70" s="21">
        <v>400</v>
      </c>
      <c r="L70" s="21">
        <v>1057</v>
      </c>
      <c r="M70" s="21">
        <v>400</v>
      </c>
      <c r="N70" s="21">
        <v>817</v>
      </c>
      <c r="O70" s="21">
        <v>700</v>
      </c>
      <c r="P70" s="21">
        <v>600</v>
      </c>
      <c r="Q70" s="21">
        <v>625</v>
      </c>
      <c r="R70" s="21">
        <v>693</v>
      </c>
      <c r="S70" s="21">
        <v>1000</v>
      </c>
      <c r="T70" s="21">
        <v>700</v>
      </c>
      <c r="U70" s="21">
        <v>750</v>
      </c>
      <c r="V70" s="21">
        <f t="shared" si="23"/>
        <v>-250</v>
      </c>
      <c r="W70" s="22">
        <f t="shared" si="24"/>
        <v>-0.25</v>
      </c>
    </row>
    <row r="71" spans="1:23" ht="15">
      <c r="A71" s="18">
        <v>2022</v>
      </c>
      <c r="B71" s="19" t="s">
        <v>63</v>
      </c>
      <c r="C71" s="21"/>
      <c r="D71" s="21"/>
      <c r="E71" s="21"/>
      <c r="F71" s="21"/>
      <c r="G71" s="21">
        <v>620</v>
      </c>
      <c r="H71" s="37"/>
      <c r="I71" s="40"/>
      <c r="J71" s="11"/>
      <c r="K71" s="11"/>
      <c r="L71" s="11"/>
      <c r="M71" s="11"/>
      <c r="N71" s="11"/>
      <c r="O71" s="11"/>
      <c r="P71" s="21"/>
      <c r="Q71" s="21">
        <v>620</v>
      </c>
      <c r="R71" s="21">
        <v>620</v>
      </c>
      <c r="S71" s="21">
        <v>620</v>
      </c>
      <c r="T71" s="21">
        <v>620</v>
      </c>
      <c r="U71" s="21">
        <v>620</v>
      </c>
      <c r="V71" s="21">
        <f t="shared" si="23"/>
        <v>0</v>
      </c>
      <c r="W71" s="22">
        <f t="shared" si="24"/>
        <v>0</v>
      </c>
    </row>
    <row r="72" spans="1:23" ht="15">
      <c r="A72" s="18">
        <v>2032</v>
      </c>
      <c r="B72" s="19" t="s">
        <v>22</v>
      </c>
      <c r="C72" s="38">
        <v>1000</v>
      </c>
      <c r="D72" s="38">
        <v>0</v>
      </c>
      <c r="E72" s="21">
        <v>1500</v>
      </c>
      <c r="F72" s="21">
        <v>1000</v>
      </c>
      <c r="G72" s="21">
        <v>1500</v>
      </c>
      <c r="H72" s="21">
        <v>1321</v>
      </c>
      <c r="I72" s="21">
        <v>1500</v>
      </c>
      <c r="J72" s="21">
        <v>853</v>
      </c>
      <c r="K72" s="21">
        <v>500</v>
      </c>
      <c r="L72" s="21">
        <v>183</v>
      </c>
      <c r="M72" s="21">
        <v>500</v>
      </c>
      <c r="N72" s="21">
        <v>1363</v>
      </c>
      <c r="O72" s="21">
        <v>500</v>
      </c>
      <c r="P72" s="21">
        <v>500</v>
      </c>
      <c r="Q72" s="21">
        <v>500</v>
      </c>
      <c r="R72" s="21">
        <v>97</v>
      </c>
      <c r="S72" s="21">
        <v>500</v>
      </c>
      <c r="T72" s="21">
        <v>0</v>
      </c>
      <c r="U72" s="21">
        <v>500</v>
      </c>
      <c r="V72" s="21">
        <f t="shared" si="23"/>
        <v>0</v>
      </c>
      <c r="W72" s="22">
        <f t="shared" si="24"/>
        <v>0</v>
      </c>
    </row>
    <row r="73" spans="1:23" ht="15">
      <c r="A73" s="18">
        <v>2036</v>
      </c>
      <c r="B73" s="19" t="s">
        <v>78</v>
      </c>
      <c r="C73" s="38"/>
      <c r="D73" s="38"/>
      <c r="E73" s="21"/>
      <c r="F73" s="21"/>
      <c r="G73" s="21">
        <v>5000</v>
      </c>
      <c r="H73" s="21">
        <v>1670</v>
      </c>
      <c r="I73" s="21">
        <v>5000</v>
      </c>
      <c r="J73" s="21">
        <v>0</v>
      </c>
      <c r="K73" s="21">
        <v>5000</v>
      </c>
      <c r="L73" s="21">
        <v>2120</v>
      </c>
      <c r="M73" s="21">
        <v>1000</v>
      </c>
      <c r="N73" s="21">
        <v>-1700</v>
      </c>
      <c r="O73" s="21">
        <v>2000</v>
      </c>
      <c r="P73" s="21">
        <v>2000</v>
      </c>
      <c r="Q73" s="21">
        <v>2000</v>
      </c>
      <c r="R73" s="21">
        <v>0</v>
      </c>
      <c r="S73" s="21">
        <v>1200</v>
      </c>
      <c r="T73" s="21">
        <v>1200</v>
      </c>
      <c r="U73" s="21">
        <v>1200</v>
      </c>
      <c r="V73" s="21">
        <f t="shared" si="23"/>
        <v>0</v>
      </c>
      <c r="W73" s="22">
        <f t="shared" si="24"/>
        <v>0</v>
      </c>
    </row>
    <row r="74" spans="1:23" ht="15">
      <c r="A74" s="18">
        <v>3002</v>
      </c>
      <c r="B74" s="19" t="s">
        <v>11</v>
      </c>
      <c r="C74" s="38"/>
      <c r="D74" s="38"/>
      <c r="E74" s="21"/>
      <c r="F74" s="21"/>
      <c r="G74" s="21"/>
      <c r="H74" s="21"/>
      <c r="I74" s="21">
        <v>600</v>
      </c>
      <c r="J74" s="21">
        <v>0</v>
      </c>
      <c r="K74" s="21">
        <v>750</v>
      </c>
      <c r="L74" s="21">
        <v>750</v>
      </c>
      <c r="M74" s="21">
        <v>960</v>
      </c>
      <c r="N74" s="21">
        <v>0</v>
      </c>
      <c r="O74" s="21">
        <v>1000</v>
      </c>
      <c r="P74" s="21">
        <v>1500</v>
      </c>
      <c r="Q74" s="21">
        <v>1300</v>
      </c>
      <c r="R74" s="21">
        <v>0</v>
      </c>
      <c r="S74" s="21">
        <v>871</v>
      </c>
      <c r="T74" s="21">
        <v>871</v>
      </c>
      <c r="U74" s="21">
        <v>871</v>
      </c>
      <c r="V74" s="21">
        <f t="shared" si="23"/>
        <v>0</v>
      </c>
      <c r="W74" s="22">
        <f t="shared" si="24"/>
        <v>0</v>
      </c>
    </row>
    <row r="75" spans="1:23" ht="15">
      <c r="A75" s="18">
        <v>3006</v>
      </c>
      <c r="B75" s="19" t="s">
        <v>23</v>
      </c>
      <c r="C75" s="38">
        <v>2500</v>
      </c>
      <c r="D75" s="38">
        <v>741</v>
      </c>
      <c r="E75" s="21">
        <v>2500</v>
      </c>
      <c r="F75" s="21">
        <v>1000</v>
      </c>
      <c r="G75" s="21">
        <v>2500</v>
      </c>
      <c r="H75" s="21">
        <v>1672</v>
      </c>
      <c r="I75" s="21">
        <v>2500</v>
      </c>
      <c r="J75" s="21">
        <v>2482</v>
      </c>
      <c r="K75" s="21">
        <v>2500</v>
      </c>
      <c r="L75" s="21">
        <v>2500</v>
      </c>
      <c r="M75" s="21">
        <v>2500</v>
      </c>
      <c r="N75" s="21">
        <v>2264</v>
      </c>
      <c r="O75" s="21">
        <v>2500</v>
      </c>
      <c r="P75" s="21">
        <v>2500</v>
      </c>
      <c r="Q75" s="21">
        <v>2500</v>
      </c>
      <c r="R75" s="21">
        <v>2548</v>
      </c>
      <c r="S75" s="21">
        <v>2500</v>
      </c>
      <c r="T75" s="21">
        <v>2500</v>
      </c>
      <c r="U75" s="21">
        <v>2500</v>
      </c>
      <c r="V75" s="21">
        <f t="shared" si="23"/>
        <v>0</v>
      </c>
      <c r="W75" s="22">
        <f t="shared" si="24"/>
        <v>0</v>
      </c>
    </row>
    <row r="76" spans="1:23" ht="15">
      <c r="A76" s="18">
        <v>3008</v>
      </c>
      <c r="B76" s="19" t="s">
        <v>100</v>
      </c>
      <c r="C76" s="38"/>
      <c r="D76" s="38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>
        <v>0</v>
      </c>
      <c r="S76" s="21">
        <v>0</v>
      </c>
      <c r="T76" s="21">
        <v>400</v>
      </c>
      <c r="U76" s="21">
        <v>0</v>
      </c>
      <c r="V76" s="21">
        <f t="shared" si="23"/>
        <v>0</v>
      </c>
      <c r="W76" s="22"/>
    </row>
    <row r="77" spans="1:23" ht="15">
      <c r="A77" s="18">
        <v>3040</v>
      </c>
      <c r="B77" s="19" t="s">
        <v>81</v>
      </c>
      <c r="C77" s="38"/>
      <c r="D77" s="38"/>
      <c r="E77" s="21"/>
      <c r="F77" s="21"/>
      <c r="G77" s="21"/>
      <c r="H77" s="21"/>
      <c r="I77" s="21">
        <v>250</v>
      </c>
      <c r="J77" s="21">
        <v>0</v>
      </c>
      <c r="K77" s="21">
        <v>320</v>
      </c>
      <c r="L77" s="21">
        <v>320</v>
      </c>
      <c r="M77" s="21">
        <v>320</v>
      </c>
      <c r="N77" s="21">
        <v>0</v>
      </c>
      <c r="O77" s="21">
        <v>335</v>
      </c>
      <c r="P77" s="21">
        <v>550</v>
      </c>
      <c r="Q77" s="21">
        <v>472</v>
      </c>
      <c r="R77" s="21">
        <v>445</v>
      </c>
      <c r="S77" s="21">
        <v>331</v>
      </c>
      <c r="T77" s="21">
        <v>331</v>
      </c>
      <c r="U77" s="21">
        <v>350</v>
      </c>
      <c r="V77" s="21">
        <f t="shared" si="23"/>
        <v>19</v>
      </c>
      <c r="W77" s="22">
        <f t="shared" si="24"/>
        <v>0.05740181268882175</v>
      </c>
    </row>
    <row r="78" spans="1:23" ht="15">
      <c r="A78" s="18">
        <v>4005</v>
      </c>
      <c r="B78" s="19" t="s">
        <v>25</v>
      </c>
      <c r="C78" s="38">
        <v>2250</v>
      </c>
      <c r="D78" s="38">
        <v>2400</v>
      </c>
      <c r="E78" s="21">
        <v>2250</v>
      </c>
      <c r="F78" s="21">
        <v>2250</v>
      </c>
      <c r="G78" s="21">
        <v>2250</v>
      </c>
      <c r="H78" s="21">
        <v>375</v>
      </c>
      <c r="I78" s="21">
        <v>2250</v>
      </c>
      <c r="J78" s="21">
        <v>1950</v>
      </c>
      <c r="K78" s="21">
        <v>2250</v>
      </c>
      <c r="L78" s="21">
        <v>900</v>
      </c>
      <c r="M78" s="21">
        <v>2250</v>
      </c>
      <c r="N78" s="21">
        <v>700</v>
      </c>
      <c r="O78" s="21">
        <v>2250</v>
      </c>
      <c r="P78" s="21">
        <v>2250</v>
      </c>
      <c r="Q78" s="21">
        <v>2250</v>
      </c>
      <c r="R78" s="21">
        <v>875</v>
      </c>
      <c r="S78" s="21">
        <v>2250</v>
      </c>
      <c r="T78" s="21">
        <v>1200</v>
      </c>
      <c r="U78" s="21">
        <v>2250</v>
      </c>
      <c r="V78" s="21">
        <f t="shared" si="23"/>
        <v>0</v>
      </c>
      <c r="W78" s="22">
        <f t="shared" si="24"/>
        <v>0</v>
      </c>
    </row>
    <row r="79" spans="1:23" ht="15">
      <c r="A79" s="18">
        <v>6010</v>
      </c>
      <c r="B79" s="19" t="s">
        <v>28</v>
      </c>
      <c r="C79" s="38"/>
      <c r="D79" s="38"/>
      <c r="E79" s="21">
        <v>310</v>
      </c>
      <c r="F79" s="21">
        <v>310</v>
      </c>
      <c r="G79" s="21">
        <v>620</v>
      </c>
      <c r="H79" s="21">
        <v>0</v>
      </c>
      <c r="I79" s="21">
        <v>643</v>
      </c>
      <c r="J79" s="21">
        <v>643</v>
      </c>
      <c r="K79" s="21">
        <v>644</v>
      </c>
      <c r="L79" s="21">
        <v>644</v>
      </c>
      <c r="M79" s="21">
        <v>755</v>
      </c>
      <c r="N79" s="21">
        <v>755</v>
      </c>
      <c r="O79" s="21">
        <f>SUM(O63:O78)*0.015</f>
        <v>1146.84894</v>
      </c>
      <c r="P79" s="21">
        <f>SUM(P63:P78)*0.015</f>
        <v>1071.0735</v>
      </c>
      <c r="Q79" s="21">
        <f>SUM(Q63:Q78)*0.015</f>
        <v>1201.429905</v>
      </c>
      <c r="R79" s="21">
        <f>SUM(R67:R78)*0.03</f>
        <v>1270.71</v>
      </c>
      <c r="S79" s="21">
        <f>SUM(S67:S78)*0.03</f>
        <v>1367.66646</v>
      </c>
      <c r="T79" s="21">
        <f>SUM(T67:T78)*0.03</f>
        <v>1319.433525</v>
      </c>
      <c r="U79" s="21">
        <f>SUM(U67:U78)*0.03</f>
        <v>1360.574985</v>
      </c>
      <c r="V79" s="21">
        <f t="shared" si="23"/>
        <v>-7.091474999999946</v>
      </c>
      <c r="W79" s="22">
        <f t="shared" si="24"/>
        <v>-0.00518509096143218</v>
      </c>
    </row>
    <row r="80" spans="1:23" s="16" customFormat="1" ht="14.25">
      <c r="A80" s="23"/>
      <c r="B80" s="19" t="s">
        <v>26</v>
      </c>
      <c r="C80" s="39">
        <f aca="true" t="shared" si="28" ref="C80:I80">SUM(C68:C79)</f>
        <v>7075</v>
      </c>
      <c r="D80" s="39">
        <f t="shared" si="28"/>
        <v>3758</v>
      </c>
      <c r="E80" s="25">
        <f t="shared" si="28"/>
        <v>7885</v>
      </c>
      <c r="F80" s="25">
        <f t="shared" si="28"/>
        <v>6130</v>
      </c>
      <c r="G80" s="25">
        <f t="shared" si="28"/>
        <v>13815</v>
      </c>
      <c r="H80" s="25">
        <f t="shared" si="28"/>
        <v>5916</v>
      </c>
      <c r="I80" s="25">
        <f t="shared" si="28"/>
        <v>13693</v>
      </c>
      <c r="J80" s="25">
        <f aca="true" t="shared" si="29" ref="J80:O80">SUM(J68:J79)</f>
        <v>6606</v>
      </c>
      <c r="K80" s="25">
        <f t="shared" si="29"/>
        <v>12914</v>
      </c>
      <c r="L80" s="25">
        <f t="shared" si="29"/>
        <v>8853</v>
      </c>
      <c r="M80" s="25">
        <f t="shared" si="29"/>
        <v>9260</v>
      </c>
      <c r="N80" s="25">
        <f t="shared" si="29"/>
        <v>4499</v>
      </c>
      <c r="O80" s="25">
        <f t="shared" si="29"/>
        <v>11006.84894</v>
      </c>
      <c r="P80" s="25">
        <f aca="true" t="shared" si="30" ref="P80:U80">SUM(P68:P79)</f>
        <v>11546.0735</v>
      </c>
      <c r="Q80" s="25">
        <f t="shared" si="30"/>
        <v>12058.429905</v>
      </c>
      <c r="R80" s="25">
        <f t="shared" si="30"/>
        <v>7006.71</v>
      </c>
      <c r="S80" s="25">
        <f t="shared" si="30"/>
        <v>11229.66646</v>
      </c>
      <c r="T80" s="25">
        <f t="shared" si="30"/>
        <v>9781.433525</v>
      </c>
      <c r="U80" s="25">
        <f t="shared" si="30"/>
        <v>10991.574985</v>
      </c>
      <c r="V80" s="25">
        <f t="shared" si="23"/>
        <v>-238.09147500000108</v>
      </c>
      <c r="W80" s="26">
        <f t="shared" si="24"/>
        <v>-0.021202007721964084</v>
      </c>
    </row>
    <row r="81" spans="1:23" s="16" customFormat="1" ht="14.25">
      <c r="A81" s="23"/>
      <c r="B81" s="19" t="s">
        <v>69</v>
      </c>
      <c r="C81" s="39">
        <f>SUM(C80+C67)</f>
        <v>20610</v>
      </c>
      <c r="D81" s="39">
        <f>SUM(D80+D67)</f>
        <v>21581</v>
      </c>
      <c r="E81" s="25">
        <f aca="true" t="shared" si="31" ref="E81:Q81">SUM(E67+E80)</f>
        <v>35165.663</v>
      </c>
      <c r="F81" s="25">
        <f t="shared" si="31"/>
        <v>30770</v>
      </c>
      <c r="G81" s="25">
        <f t="shared" si="31"/>
        <v>42532</v>
      </c>
      <c r="H81" s="25">
        <f t="shared" si="31"/>
        <v>30169</v>
      </c>
      <c r="I81" s="25">
        <f t="shared" si="31"/>
        <v>43535</v>
      </c>
      <c r="J81" s="25">
        <f t="shared" si="31"/>
        <v>34599</v>
      </c>
      <c r="K81" s="25">
        <f t="shared" si="31"/>
        <v>43595</v>
      </c>
      <c r="L81" s="25">
        <f t="shared" si="31"/>
        <v>38289</v>
      </c>
      <c r="M81" s="25">
        <f t="shared" si="31"/>
        <v>41079</v>
      </c>
      <c r="N81" s="25">
        <f t="shared" si="31"/>
        <v>32579</v>
      </c>
      <c r="O81" s="25">
        <f t="shared" si="31"/>
        <v>44305.146940000006</v>
      </c>
      <c r="P81" s="25">
        <f t="shared" si="31"/>
        <v>42011.0235</v>
      </c>
      <c r="Q81" s="25">
        <f t="shared" si="31"/>
        <v>46677.59340500001</v>
      </c>
      <c r="R81" s="25">
        <f>SUM(R67+R80)</f>
        <v>43627.71</v>
      </c>
      <c r="S81" s="25">
        <f>SUM(S67+S80)</f>
        <v>46956.54846</v>
      </c>
      <c r="T81" s="25">
        <f>SUM(T67+T80)</f>
        <v>45300.551025</v>
      </c>
      <c r="U81" s="25">
        <f>SUM(U67+U80)</f>
        <v>46713.074485</v>
      </c>
      <c r="V81" s="25">
        <f t="shared" si="23"/>
        <v>-243.4739750000008</v>
      </c>
      <c r="W81" s="26">
        <f t="shared" si="24"/>
        <v>-0.005185090961432237</v>
      </c>
    </row>
    <row r="83" spans="1:23" ht="15">
      <c r="A83" s="1">
        <v>865</v>
      </c>
      <c r="B83" s="2" t="s">
        <v>103</v>
      </c>
      <c r="C83" s="1" t="s">
        <v>1</v>
      </c>
      <c r="D83" s="1" t="s">
        <v>0</v>
      </c>
      <c r="E83" s="1" t="s">
        <v>1</v>
      </c>
      <c r="F83" s="3" t="s">
        <v>0</v>
      </c>
      <c r="G83" s="3" t="s">
        <v>1</v>
      </c>
      <c r="H83" s="3" t="s">
        <v>0</v>
      </c>
      <c r="I83" s="3" t="s">
        <v>1</v>
      </c>
      <c r="J83" s="3" t="s">
        <v>0</v>
      </c>
      <c r="K83" s="3" t="s">
        <v>1</v>
      </c>
      <c r="L83" s="3" t="s">
        <v>0</v>
      </c>
      <c r="M83" s="3" t="s">
        <v>1</v>
      </c>
      <c r="N83" s="3" t="s">
        <v>0</v>
      </c>
      <c r="O83" s="3" t="s">
        <v>1</v>
      </c>
      <c r="P83" s="3" t="s">
        <v>88</v>
      </c>
      <c r="Q83" s="3" t="s">
        <v>1</v>
      </c>
      <c r="R83" s="3" t="s">
        <v>94</v>
      </c>
      <c r="S83" s="3" t="s">
        <v>1</v>
      </c>
      <c r="T83" s="3" t="s">
        <v>94</v>
      </c>
      <c r="U83" s="3" t="s">
        <v>1</v>
      </c>
      <c r="V83" s="3" t="s">
        <v>2</v>
      </c>
      <c r="W83" s="3" t="s">
        <v>76</v>
      </c>
    </row>
    <row r="84" spans="1:23" ht="15">
      <c r="A84" s="1"/>
      <c r="B84" s="2"/>
      <c r="C84" s="1" t="s">
        <v>13</v>
      </c>
      <c r="D84" s="1" t="s">
        <v>13</v>
      </c>
      <c r="E84" s="1" t="s">
        <v>14</v>
      </c>
      <c r="F84" s="3" t="s">
        <v>14</v>
      </c>
      <c r="G84" s="3" t="s">
        <v>77</v>
      </c>
      <c r="H84" s="3" t="s">
        <v>79</v>
      </c>
      <c r="I84" s="3" t="s">
        <v>80</v>
      </c>
      <c r="J84" s="3" t="s">
        <v>80</v>
      </c>
      <c r="K84" s="3" t="s">
        <v>82</v>
      </c>
      <c r="L84" s="3" t="s">
        <v>84</v>
      </c>
      <c r="M84" s="3" t="s">
        <v>85</v>
      </c>
      <c r="N84" s="3" t="s">
        <v>85</v>
      </c>
      <c r="O84" s="3" t="s">
        <v>89</v>
      </c>
      <c r="P84" s="3" t="s">
        <v>90</v>
      </c>
      <c r="Q84" s="3" t="s">
        <v>91</v>
      </c>
      <c r="R84" s="3" t="s">
        <v>91</v>
      </c>
      <c r="S84" s="3" t="s">
        <v>95</v>
      </c>
      <c r="T84" s="3" t="s">
        <v>95</v>
      </c>
      <c r="U84" s="3" t="s">
        <v>98</v>
      </c>
      <c r="V84" s="3" t="s">
        <v>99</v>
      </c>
      <c r="W84" s="3" t="s">
        <v>99</v>
      </c>
    </row>
    <row r="85" spans="1:23" ht="15">
      <c r="A85" s="66">
        <v>4005</v>
      </c>
      <c r="B85" s="6" t="s">
        <v>92</v>
      </c>
      <c r="C85" s="67">
        <v>12586</v>
      </c>
      <c r="D85" s="67"/>
      <c r="E85" s="67"/>
      <c r="F85" s="67"/>
      <c r="G85" s="67"/>
      <c r="H85" s="68"/>
      <c r="I85" s="41">
        <v>10000</v>
      </c>
      <c r="J85" s="41">
        <v>7165</v>
      </c>
      <c r="K85" s="41">
        <v>6500</v>
      </c>
      <c r="L85" s="41">
        <v>2187</v>
      </c>
      <c r="M85" s="41">
        <v>10000</v>
      </c>
      <c r="N85" s="41">
        <v>5745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/>
      <c r="U85" s="41"/>
      <c r="V85" s="42">
        <f>SUM(S85-Q85)</f>
        <v>0</v>
      </c>
      <c r="W85" s="43"/>
    </row>
    <row r="86" spans="1:23" ht="15">
      <c r="A86" s="66">
        <v>4006</v>
      </c>
      <c r="B86" s="6" t="s">
        <v>113</v>
      </c>
      <c r="C86" s="67"/>
      <c r="D86" s="67">
        <v>10125</v>
      </c>
      <c r="E86" s="67">
        <v>5500</v>
      </c>
      <c r="F86" s="67">
        <v>5000</v>
      </c>
      <c r="G86" s="67">
        <f>SUM(F86-D86)</f>
        <v>-5125</v>
      </c>
      <c r="H86" s="68">
        <f aca="true" t="shared" si="32" ref="H86:H91">SUM(G86/D86)</f>
        <v>-0.5061728395061729</v>
      </c>
      <c r="I86" s="41">
        <v>10000</v>
      </c>
      <c r="J86" s="41">
        <v>0</v>
      </c>
      <c r="K86" s="41">
        <v>5000</v>
      </c>
      <c r="L86" s="41">
        <v>5000</v>
      </c>
      <c r="M86" s="41">
        <v>5000</v>
      </c>
      <c r="N86" s="41">
        <v>5550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/>
      <c r="U86" s="41"/>
      <c r="V86" s="42">
        <f aca="true" t="shared" si="33" ref="V86:V101">SUM(S86-Q86)</f>
        <v>0</v>
      </c>
      <c r="W86" s="43"/>
    </row>
    <row r="87" spans="1:23" ht="15">
      <c r="A87" s="66">
        <v>4011</v>
      </c>
      <c r="B87" s="6" t="s">
        <v>87</v>
      </c>
      <c r="C87" s="67">
        <v>20909</v>
      </c>
      <c r="D87" s="67">
        <v>1000</v>
      </c>
      <c r="E87" s="67">
        <v>3456.5</v>
      </c>
      <c r="F87" s="67">
        <v>1000</v>
      </c>
      <c r="G87" s="67">
        <f>SUM(F87-D87)</f>
        <v>0</v>
      </c>
      <c r="H87" s="68">
        <f t="shared" si="32"/>
        <v>0</v>
      </c>
      <c r="I87" s="41"/>
      <c r="J87" s="41"/>
      <c r="K87" s="41"/>
      <c r="L87" s="41"/>
      <c r="M87" s="41"/>
      <c r="N87" s="41"/>
      <c r="O87" s="41"/>
      <c r="P87" s="41"/>
      <c r="Q87" s="41">
        <v>12000</v>
      </c>
      <c r="R87" s="41">
        <v>12500</v>
      </c>
      <c r="S87" s="41">
        <v>0</v>
      </c>
      <c r="T87" s="41"/>
      <c r="U87" s="41"/>
      <c r="V87" s="42">
        <f t="shared" si="33"/>
        <v>-12000</v>
      </c>
      <c r="W87" s="43"/>
    </row>
    <row r="88" spans="1:23" ht="15">
      <c r="A88" s="66">
        <v>4015</v>
      </c>
      <c r="B88" s="6" t="s">
        <v>96</v>
      </c>
      <c r="C88" s="69"/>
      <c r="D88" s="69">
        <v>5000</v>
      </c>
      <c r="E88" s="69">
        <v>5300</v>
      </c>
      <c r="F88" s="69">
        <v>200</v>
      </c>
      <c r="G88" s="67">
        <f>SUM(F88-D88)</f>
        <v>-4800</v>
      </c>
      <c r="H88" s="68">
        <f t="shared" si="32"/>
        <v>-0.96</v>
      </c>
      <c r="I88" s="41">
        <v>7000</v>
      </c>
      <c r="J88" s="41">
        <v>6431</v>
      </c>
      <c r="K88" s="41">
        <v>7000</v>
      </c>
      <c r="L88" s="41">
        <v>6031</v>
      </c>
      <c r="M88" s="41">
        <v>7000</v>
      </c>
      <c r="N88" s="41">
        <v>9166</v>
      </c>
      <c r="O88" s="41">
        <v>0</v>
      </c>
      <c r="P88" s="41">
        <v>0</v>
      </c>
      <c r="Q88" s="41">
        <v>0</v>
      </c>
      <c r="R88" s="41">
        <v>0</v>
      </c>
      <c r="S88" s="41">
        <v>10125</v>
      </c>
      <c r="T88" s="41"/>
      <c r="U88" s="41"/>
      <c r="V88" s="42">
        <f t="shared" si="33"/>
        <v>10125</v>
      </c>
      <c r="W88" s="43"/>
    </row>
    <row r="89" spans="1:23" ht="15">
      <c r="A89" s="66">
        <v>4016</v>
      </c>
      <c r="B89" s="6" t="s">
        <v>83</v>
      </c>
      <c r="C89" s="69">
        <v>104</v>
      </c>
      <c r="D89" s="69">
        <v>8000</v>
      </c>
      <c r="E89" s="69">
        <v>75</v>
      </c>
      <c r="F89" s="69">
        <v>6000</v>
      </c>
      <c r="G89" s="67">
        <f>SUM(F89-D89)</f>
        <v>-2000</v>
      </c>
      <c r="H89" s="68">
        <f t="shared" si="32"/>
        <v>-0.25</v>
      </c>
      <c r="I89" s="41"/>
      <c r="J89" s="41"/>
      <c r="K89" s="41"/>
      <c r="L89" s="41"/>
      <c r="M89" s="41"/>
      <c r="N89" s="41"/>
      <c r="O89" s="41">
        <v>5500</v>
      </c>
      <c r="P89" s="41">
        <v>1028</v>
      </c>
      <c r="Q89" s="41">
        <v>0</v>
      </c>
      <c r="R89" s="41">
        <v>0</v>
      </c>
      <c r="S89" s="41">
        <v>0</v>
      </c>
      <c r="T89" s="41"/>
      <c r="U89" s="41"/>
      <c r="V89" s="42">
        <f t="shared" si="33"/>
        <v>0</v>
      </c>
      <c r="W89" s="43"/>
    </row>
    <row r="90" spans="1:23" ht="15">
      <c r="A90" s="66">
        <v>4017</v>
      </c>
      <c r="B90" s="6" t="s">
        <v>86</v>
      </c>
      <c r="C90" s="69"/>
      <c r="D90" s="69">
        <v>200</v>
      </c>
      <c r="E90" s="69">
        <v>0</v>
      </c>
      <c r="F90" s="69">
        <v>200</v>
      </c>
      <c r="G90" s="67"/>
      <c r="H90" s="68">
        <f t="shared" si="32"/>
        <v>0</v>
      </c>
      <c r="I90" s="41"/>
      <c r="J90" s="41"/>
      <c r="K90" s="41"/>
      <c r="L90" s="41"/>
      <c r="M90" s="41"/>
      <c r="N90" s="41"/>
      <c r="O90" s="41">
        <v>9000</v>
      </c>
      <c r="P90" s="41">
        <v>9000</v>
      </c>
      <c r="Q90" s="41">
        <v>0</v>
      </c>
      <c r="R90" s="41">
        <v>0</v>
      </c>
      <c r="S90" s="41">
        <v>0</v>
      </c>
      <c r="T90" s="41"/>
      <c r="U90" s="41"/>
      <c r="V90" s="42">
        <f t="shared" si="33"/>
        <v>0</v>
      </c>
      <c r="W90" s="43"/>
    </row>
    <row r="91" spans="1:23" ht="15">
      <c r="A91" s="66">
        <v>4018</v>
      </c>
      <c r="B91" s="6" t="s">
        <v>114</v>
      </c>
      <c r="C91" s="69">
        <v>446</v>
      </c>
      <c r="D91" s="69">
        <v>8500</v>
      </c>
      <c r="E91" s="69">
        <v>3200</v>
      </c>
      <c r="F91" s="69">
        <v>5000</v>
      </c>
      <c r="G91" s="70">
        <f>SUM(F91-D91)</f>
        <v>-3500</v>
      </c>
      <c r="H91" s="68">
        <f t="shared" si="32"/>
        <v>-0.4117647058823529</v>
      </c>
      <c r="I91" s="41">
        <v>1000</v>
      </c>
      <c r="J91" s="41">
        <v>1458</v>
      </c>
      <c r="K91" s="41">
        <v>1000</v>
      </c>
      <c r="L91" s="41">
        <v>1343</v>
      </c>
      <c r="M91" s="41">
        <v>1000</v>
      </c>
      <c r="N91" s="41">
        <v>695</v>
      </c>
      <c r="O91" s="41">
        <v>0</v>
      </c>
      <c r="P91" s="41">
        <v>6937</v>
      </c>
      <c r="Q91" s="41">
        <v>0</v>
      </c>
      <c r="R91" s="41">
        <v>0</v>
      </c>
      <c r="S91" s="41">
        <v>0</v>
      </c>
      <c r="T91" s="41"/>
      <c r="U91" s="41"/>
      <c r="V91" s="42">
        <f t="shared" si="33"/>
        <v>0</v>
      </c>
      <c r="W91" s="43"/>
    </row>
    <row r="92" spans="1:23" ht="15">
      <c r="A92" s="66">
        <v>4019</v>
      </c>
      <c r="B92" s="6" t="s">
        <v>115</v>
      </c>
      <c r="C92" s="69"/>
      <c r="D92" s="69"/>
      <c r="E92" s="69"/>
      <c r="F92" s="69">
        <v>24000</v>
      </c>
      <c r="G92" s="67"/>
      <c r="H92" s="68"/>
      <c r="I92" s="41">
        <v>1000</v>
      </c>
      <c r="J92" s="41">
        <v>90942</v>
      </c>
      <c r="K92" s="41">
        <v>1000</v>
      </c>
      <c r="L92" s="41">
        <v>1615</v>
      </c>
      <c r="M92" s="41">
        <v>1000</v>
      </c>
      <c r="N92" s="41">
        <v>0</v>
      </c>
      <c r="O92" s="41">
        <v>1000</v>
      </c>
      <c r="P92" s="41">
        <v>1000</v>
      </c>
      <c r="Q92" s="41">
        <v>0</v>
      </c>
      <c r="R92" s="41">
        <v>0</v>
      </c>
      <c r="S92" s="41">
        <v>0</v>
      </c>
      <c r="T92" s="41"/>
      <c r="U92" s="41"/>
      <c r="V92" s="42">
        <f t="shared" si="33"/>
        <v>0</v>
      </c>
      <c r="W92" s="43"/>
    </row>
    <row r="93" spans="1:23" ht="15">
      <c r="A93" s="66">
        <v>4020</v>
      </c>
      <c r="B93" s="6" t="s">
        <v>116</v>
      </c>
      <c r="C93" s="69"/>
      <c r="D93" s="69"/>
      <c r="E93" s="69">
        <v>500</v>
      </c>
      <c r="F93" s="69">
        <v>1000</v>
      </c>
      <c r="G93" s="67"/>
      <c r="H93" s="68"/>
      <c r="I93" s="41">
        <v>25000</v>
      </c>
      <c r="J93" s="41">
        <v>19972</v>
      </c>
      <c r="K93" s="41">
        <v>5000</v>
      </c>
      <c r="L93" s="41">
        <v>2683</v>
      </c>
      <c r="M93" s="41">
        <v>1500</v>
      </c>
      <c r="N93" s="41">
        <v>238</v>
      </c>
      <c r="O93" s="41">
        <v>5000</v>
      </c>
      <c r="P93" s="41">
        <v>5000</v>
      </c>
      <c r="Q93" s="41">
        <v>10000</v>
      </c>
      <c r="R93" s="41">
        <v>17000</v>
      </c>
      <c r="S93" s="41">
        <v>1000</v>
      </c>
      <c r="T93" s="41"/>
      <c r="U93" s="41"/>
      <c r="V93" s="42">
        <f t="shared" si="33"/>
        <v>-9000</v>
      </c>
      <c r="W93" s="43"/>
    </row>
    <row r="94" spans="1:23" ht="15">
      <c r="A94" s="66">
        <v>4028</v>
      </c>
      <c r="B94" s="6" t="s">
        <v>117</v>
      </c>
      <c r="C94" s="69">
        <v>26731</v>
      </c>
      <c r="D94" s="69"/>
      <c r="E94" s="69"/>
      <c r="F94" s="69"/>
      <c r="G94" s="67"/>
      <c r="H94" s="68"/>
      <c r="I94" s="41"/>
      <c r="J94" s="41"/>
      <c r="K94" s="41"/>
      <c r="L94" s="41"/>
      <c r="M94" s="41">
        <v>6000</v>
      </c>
      <c r="N94" s="41">
        <v>6360</v>
      </c>
      <c r="O94" s="41">
        <v>0</v>
      </c>
      <c r="P94" s="41">
        <v>0</v>
      </c>
      <c r="Q94" s="41">
        <v>0</v>
      </c>
      <c r="R94" s="41">
        <v>0</v>
      </c>
      <c r="S94" s="41">
        <v>5000</v>
      </c>
      <c r="T94" s="41"/>
      <c r="U94" s="41"/>
      <c r="V94" s="42">
        <f t="shared" si="33"/>
        <v>5000</v>
      </c>
      <c r="W94" s="43"/>
    </row>
    <row r="95" spans="1:23" ht="15">
      <c r="A95" s="66">
        <v>4029</v>
      </c>
      <c r="B95" s="6" t="s">
        <v>118</v>
      </c>
      <c r="C95" s="69">
        <v>13799</v>
      </c>
      <c r="D95" s="69"/>
      <c r="E95" s="69"/>
      <c r="F95" s="69"/>
      <c r="G95" s="67"/>
      <c r="H95" s="68"/>
      <c r="I95" s="41"/>
      <c r="J95" s="41">
        <v>3299</v>
      </c>
      <c r="K95" s="41">
        <v>5000</v>
      </c>
      <c r="L95" s="41">
        <v>3683</v>
      </c>
      <c r="M95" s="41">
        <v>3500</v>
      </c>
      <c r="N95" s="41">
        <v>228</v>
      </c>
      <c r="O95" s="41">
        <v>6500</v>
      </c>
      <c r="P95" s="41">
        <v>6500</v>
      </c>
      <c r="Q95" s="41">
        <v>8000</v>
      </c>
      <c r="R95" s="41">
        <v>2075</v>
      </c>
      <c r="S95" s="41">
        <v>8000</v>
      </c>
      <c r="T95" s="41"/>
      <c r="U95" s="41"/>
      <c r="V95" s="42">
        <f t="shared" si="33"/>
        <v>0</v>
      </c>
      <c r="W95" s="43"/>
    </row>
    <row r="96" spans="1:23" ht="15">
      <c r="A96" s="66">
        <v>4030</v>
      </c>
      <c r="B96" s="6" t="s">
        <v>97</v>
      </c>
      <c r="C96" s="69">
        <v>120145</v>
      </c>
      <c r="D96" s="69"/>
      <c r="E96" s="69"/>
      <c r="F96" s="69"/>
      <c r="G96" s="67"/>
      <c r="H96" s="68"/>
      <c r="I96" s="44"/>
      <c r="J96" s="44"/>
      <c r="K96" s="44"/>
      <c r="L96" s="44">
        <v>720</v>
      </c>
      <c r="M96" s="44">
        <v>350</v>
      </c>
      <c r="N96" s="44">
        <v>205</v>
      </c>
      <c r="O96" s="44">
        <v>200</v>
      </c>
      <c r="P96" s="44">
        <v>200</v>
      </c>
      <c r="Q96" s="44">
        <v>200</v>
      </c>
      <c r="R96" s="44">
        <v>0</v>
      </c>
      <c r="S96" s="44">
        <v>200</v>
      </c>
      <c r="T96" s="44"/>
      <c r="U96" s="44"/>
      <c r="V96" s="42">
        <f t="shared" si="33"/>
        <v>0</v>
      </c>
      <c r="W96" s="43"/>
    </row>
    <row r="97" spans="1:23" ht="15">
      <c r="A97" s="66">
        <v>4031</v>
      </c>
      <c r="B97" s="6" t="s">
        <v>119</v>
      </c>
      <c r="C97" s="69"/>
      <c r="D97" s="69"/>
      <c r="E97" s="69"/>
      <c r="F97" s="69"/>
      <c r="G97" s="67"/>
      <c r="H97" s="68"/>
      <c r="I97" s="44">
        <v>2500</v>
      </c>
      <c r="J97" s="44">
        <v>0</v>
      </c>
      <c r="K97" s="44"/>
      <c r="L97" s="44"/>
      <c r="M97" s="44"/>
      <c r="N97" s="44"/>
      <c r="O97" s="44">
        <v>5000</v>
      </c>
      <c r="P97" s="44">
        <v>5000</v>
      </c>
      <c r="Q97" s="44">
        <v>1000</v>
      </c>
      <c r="R97" s="44">
        <v>500</v>
      </c>
      <c r="S97" s="44">
        <v>8500</v>
      </c>
      <c r="T97" s="44"/>
      <c r="U97" s="44"/>
      <c r="V97" s="42">
        <f t="shared" si="33"/>
        <v>7500</v>
      </c>
      <c r="W97" s="43"/>
    </row>
    <row r="98" spans="1:23" ht="15">
      <c r="A98" s="66">
        <v>6010</v>
      </c>
      <c r="B98" s="6" t="s">
        <v>120</v>
      </c>
      <c r="C98" s="69">
        <v>468</v>
      </c>
      <c r="D98" s="69">
        <f>SUM(D85:D97)*0.03</f>
        <v>984.75</v>
      </c>
      <c r="E98" s="69">
        <v>985</v>
      </c>
      <c r="F98" s="69">
        <f>SUM(F85:F97)*0.03</f>
        <v>1272</v>
      </c>
      <c r="G98" s="67">
        <f>SUM(F98-D98)</f>
        <v>287.25</v>
      </c>
      <c r="H98" s="68">
        <f>SUM(G98/D98)</f>
        <v>0.2916984006092917</v>
      </c>
      <c r="I98" s="44"/>
      <c r="J98" s="44"/>
      <c r="K98" s="44">
        <v>6500</v>
      </c>
      <c r="L98" s="44">
        <v>7925</v>
      </c>
      <c r="M98" s="44"/>
      <c r="N98" s="44"/>
      <c r="O98" s="44"/>
      <c r="P98" s="44">
        <v>1323</v>
      </c>
      <c r="Q98" s="44"/>
      <c r="R98" s="44"/>
      <c r="S98" s="44"/>
      <c r="T98" s="44"/>
      <c r="U98" s="44"/>
      <c r="V98" s="42">
        <f t="shared" si="33"/>
        <v>0</v>
      </c>
      <c r="W98" s="43"/>
    </row>
    <row r="99" spans="1:23" ht="15">
      <c r="A99" s="66"/>
      <c r="B99" s="71" t="s">
        <v>121</v>
      </c>
      <c r="C99" s="72">
        <f>SUM(C85:C98)</f>
        <v>195188</v>
      </c>
      <c r="D99" s="72">
        <f>SUM(D85:D98)</f>
        <v>33809.75</v>
      </c>
      <c r="E99" s="72">
        <f>SUM(E85:E98)</f>
        <v>19016.5</v>
      </c>
      <c r="F99" s="72">
        <f>SUM(F85:F98)</f>
        <v>43672</v>
      </c>
      <c r="G99" s="72">
        <f>SUM(F99-D99)</f>
        <v>9862.25</v>
      </c>
      <c r="H99" s="73">
        <f>SUM(G99/D99)</f>
        <v>0.2916984006092917</v>
      </c>
      <c r="I99" s="44"/>
      <c r="J99" s="44"/>
      <c r="K99" s="44"/>
      <c r="L99" s="44"/>
      <c r="M99" s="44"/>
      <c r="N99" s="44"/>
      <c r="O99" s="44"/>
      <c r="P99" s="44"/>
      <c r="Q99" s="44"/>
      <c r="R99" s="44">
        <v>36000</v>
      </c>
      <c r="S99" s="44"/>
      <c r="T99" s="44"/>
      <c r="U99" s="44"/>
      <c r="V99" s="42">
        <f t="shared" si="33"/>
        <v>0</v>
      </c>
      <c r="W99" s="43"/>
    </row>
    <row r="100" spans="1:23" s="16" customFormat="1" ht="15">
      <c r="A100" s="18">
        <v>6010</v>
      </c>
      <c r="B100" s="19" t="s">
        <v>28</v>
      </c>
      <c r="C100" s="25">
        <f>SUM(C85:C99)</f>
        <v>390376</v>
      </c>
      <c r="D100" s="25">
        <f>SUM(D85:D99)</f>
        <v>67619.5</v>
      </c>
      <c r="E100" s="25">
        <f>SUM(E85:E99)</f>
        <v>38033</v>
      </c>
      <c r="F100" s="46">
        <f>SUM(F85:F99)</f>
        <v>87344</v>
      </c>
      <c r="G100" s="46">
        <f>SUM(G85:G99)</f>
        <v>-5275.5</v>
      </c>
      <c r="H100" s="46">
        <f>SUM(H85:H99)</f>
        <v>-1.5445407441699421</v>
      </c>
      <c r="I100" s="46">
        <f>SUM(I85:I99)</f>
        <v>56500</v>
      </c>
      <c r="J100" s="46">
        <f>SUM(J85:J99)</f>
        <v>129267</v>
      </c>
      <c r="K100" s="46">
        <f>SUM(K85:K99)</f>
        <v>37000</v>
      </c>
      <c r="L100" s="46">
        <f>SUM(L85:L99)</f>
        <v>31187</v>
      </c>
      <c r="M100" s="46">
        <f>SUM(M85:M99)</f>
        <v>35350</v>
      </c>
      <c r="N100" s="46">
        <f>SUM(N85:N99)</f>
        <v>28187</v>
      </c>
      <c r="O100" s="46">
        <f>SUM(O85:O99)</f>
        <v>32200</v>
      </c>
      <c r="P100" s="45">
        <v>530</v>
      </c>
      <c r="Q100" s="45">
        <v>530</v>
      </c>
      <c r="R100" s="45">
        <v>468</v>
      </c>
      <c r="S100" s="45">
        <v>984</v>
      </c>
      <c r="T100" s="45"/>
      <c r="U100" s="45"/>
      <c r="V100" s="42">
        <f t="shared" si="33"/>
        <v>454</v>
      </c>
      <c r="W100" s="43"/>
    </row>
    <row r="101" spans="1:23" ht="15">
      <c r="A101" s="23"/>
      <c r="B101" s="19" t="s">
        <v>70</v>
      </c>
      <c r="P101" s="46">
        <f>SUM(P85:P100)</f>
        <v>36518</v>
      </c>
      <c r="Q101" s="46">
        <f>SUM(Q85:Q100)</f>
        <v>31730</v>
      </c>
      <c r="R101" s="46">
        <f>SUM(R85:R100)</f>
        <v>68543</v>
      </c>
      <c r="S101" s="46">
        <f>SUM(S85:S100)</f>
        <v>33809</v>
      </c>
      <c r="T101" s="46">
        <v>33809</v>
      </c>
      <c r="U101" s="46">
        <v>44702</v>
      </c>
      <c r="V101" s="47">
        <f t="shared" si="33"/>
        <v>2079</v>
      </c>
      <c r="W101" s="48">
        <f>SUM(V101/Q101)</f>
        <v>0.06552158840214309</v>
      </c>
    </row>
    <row r="102" spans="1:23" ht="15">
      <c r="A102" s="1">
        <v>870</v>
      </c>
      <c r="B102" s="2" t="s">
        <v>29</v>
      </c>
      <c r="C102" s="1" t="s">
        <v>1</v>
      </c>
      <c r="D102" s="49" t="s">
        <v>0</v>
      </c>
      <c r="E102" s="49" t="s">
        <v>1</v>
      </c>
      <c r="F102" s="3" t="s">
        <v>0</v>
      </c>
      <c r="G102" s="3" t="s">
        <v>1</v>
      </c>
      <c r="H102" s="3" t="s">
        <v>0</v>
      </c>
      <c r="I102" s="3" t="s">
        <v>1</v>
      </c>
      <c r="J102" s="3" t="s">
        <v>0</v>
      </c>
      <c r="K102" s="3" t="s">
        <v>1</v>
      </c>
      <c r="L102" s="3" t="s">
        <v>0</v>
      </c>
      <c r="M102" s="3" t="s">
        <v>1</v>
      </c>
      <c r="N102" s="3" t="s">
        <v>0</v>
      </c>
      <c r="O102" s="3" t="s">
        <v>1</v>
      </c>
      <c r="P102" s="3" t="s">
        <v>88</v>
      </c>
      <c r="Q102" s="3" t="s">
        <v>1</v>
      </c>
      <c r="R102" s="3" t="s">
        <v>94</v>
      </c>
      <c r="S102" s="3" t="s">
        <v>1</v>
      </c>
      <c r="T102" s="3" t="s">
        <v>94</v>
      </c>
      <c r="U102" s="3" t="s">
        <v>1</v>
      </c>
      <c r="V102" s="3" t="s">
        <v>2</v>
      </c>
      <c r="W102" s="3" t="s">
        <v>76</v>
      </c>
    </row>
    <row r="103" spans="1:23" ht="15">
      <c r="A103" s="1"/>
      <c r="B103" s="2"/>
      <c r="C103" s="1" t="s">
        <v>13</v>
      </c>
      <c r="D103" s="49" t="s">
        <v>13</v>
      </c>
      <c r="E103" s="49" t="s">
        <v>14</v>
      </c>
      <c r="F103" s="3" t="s">
        <v>14</v>
      </c>
      <c r="G103" s="3" t="s">
        <v>77</v>
      </c>
      <c r="H103" s="3" t="s">
        <v>79</v>
      </c>
      <c r="I103" s="3" t="s">
        <v>80</v>
      </c>
      <c r="J103" s="3" t="s">
        <v>80</v>
      </c>
      <c r="K103" s="3" t="s">
        <v>82</v>
      </c>
      <c r="L103" s="3" t="s">
        <v>84</v>
      </c>
      <c r="M103" s="3" t="s">
        <v>85</v>
      </c>
      <c r="N103" s="3" t="s">
        <v>85</v>
      </c>
      <c r="O103" s="3" t="s">
        <v>89</v>
      </c>
      <c r="P103" s="3" t="s">
        <v>90</v>
      </c>
      <c r="Q103" s="3" t="s">
        <v>91</v>
      </c>
      <c r="R103" s="3" t="s">
        <v>91</v>
      </c>
      <c r="S103" s="3" t="s">
        <v>95</v>
      </c>
      <c r="T103" s="3" t="s">
        <v>95</v>
      </c>
      <c r="U103" s="3" t="s">
        <v>98</v>
      </c>
      <c r="V103" s="3" t="s">
        <v>99</v>
      </c>
      <c r="W103" s="3" t="s">
        <v>99</v>
      </c>
    </row>
    <row r="104" spans="1:23" ht="15">
      <c r="A104" s="5">
        <v>1001</v>
      </c>
      <c r="B104" s="6" t="s">
        <v>3</v>
      </c>
      <c r="C104" s="7">
        <v>61806</v>
      </c>
      <c r="D104" s="7">
        <v>47982</v>
      </c>
      <c r="E104" s="7">
        <v>36050</v>
      </c>
      <c r="F104" s="7">
        <v>42800</v>
      </c>
      <c r="G104" s="7">
        <v>46220</v>
      </c>
      <c r="H104" s="7">
        <v>46530</v>
      </c>
      <c r="I104" s="7">
        <v>48500</v>
      </c>
      <c r="J104" s="7">
        <v>46800</v>
      </c>
      <c r="K104" s="7">
        <v>53177</v>
      </c>
      <c r="L104" s="7">
        <v>54791</v>
      </c>
      <c r="M104" s="7">
        <v>54719</v>
      </c>
      <c r="N104" s="7">
        <v>57622</v>
      </c>
      <c r="O104" s="7">
        <v>60716</v>
      </c>
      <c r="P104" s="7">
        <v>60716</v>
      </c>
      <c r="Q104" s="7">
        <v>63145</v>
      </c>
      <c r="R104" s="7">
        <v>63145</v>
      </c>
      <c r="S104" s="7">
        <v>64585</v>
      </c>
      <c r="T104" s="7">
        <v>64585</v>
      </c>
      <c r="U104" s="7">
        <v>64585</v>
      </c>
      <c r="V104" s="55">
        <f aca="true" t="shared" si="34" ref="V104:V138">U104-S104</f>
        <v>0</v>
      </c>
      <c r="W104" s="56">
        <f>SUM(V104/S104)</f>
        <v>0</v>
      </c>
    </row>
    <row r="105" spans="1:23" ht="15">
      <c r="A105" s="5">
        <v>1002</v>
      </c>
      <c r="B105" s="6" t="s">
        <v>30</v>
      </c>
      <c r="C105" s="7">
        <v>16820</v>
      </c>
      <c r="D105" s="7">
        <v>28196</v>
      </c>
      <c r="E105" s="7">
        <v>46000</v>
      </c>
      <c r="F105" s="7">
        <v>35000</v>
      </c>
      <c r="G105" s="7">
        <v>40000</v>
      </c>
      <c r="H105" s="7">
        <v>33691</v>
      </c>
      <c r="I105" s="7">
        <v>47000</v>
      </c>
      <c r="J105" s="7">
        <v>34580</v>
      </c>
      <c r="K105" s="7">
        <v>48175</v>
      </c>
      <c r="L105" s="7">
        <v>45958</v>
      </c>
      <c r="M105" s="7">
        <v>49620</v>
      </c>
      <c r="N105" s="7">
        <v>44577</v>
      </c>
      <c r="O105" s="7">
        <v>50604</v>
      </c>
      <c r="P105" s="7">
        <v>50604</v>
      </c>
      <c r="Q105" s="7">
        <v>52628</v>
      </c>
      <c r="R105" s="7">
        <v>52000</v>
      </c>
      <c r="S105" s="7">
        <v>53315</v>
      </c>
      <c r="T105" s="7">
        <v>53315</v>
      </c>
      <c r="U105" s="7">
        <v>49000</v>
      </c>
      <c r="V105" s="55">
        <f t="shared" si="34"/>
        <v>-4315</v>
      </c>
      <c r="W105" s="56">
        <f aca="true" t="shared" si="35" ref="W105:W138">SUM(V105/S105)</f>
        <v>-0.08093407108693614</v>
      </c>
    </row>
    <row r="106" spans="1:23" ht="15">
      <c r="A106" s="5">
        <v>1020</v>
      </c>
      <c r="B106" s="6" t="s">
        <v>5</v>
      </c>
      <c r="C106" s="7">
        <v>6015</v>
      </c>
      <c r="D106" s="7">
        <v>6048</v>
      </c>
      <c r="E106" s="7">
        <v>4600</v>
      </c>
      <c r="F106" s="7">
        <v>6600</v>
      </c>
      <c r="G106" s="7">
        <f>0.0765*(G104+G105)</f>
        <v>6595.83</v>
      </c>
      <c r="H106" s="7">
        <v>6097</v>
      </c>
      <c r="I106" s="7">
        <v>7300</v>
      </c>
      <c r="J106" s="7">
        <v>5728</v>
      </c>
      <c r="K106" s="7">
        <v>7753</v>
      </c>
      <c r="L106" s="7">
        <v>6689</v>
      </c>
      <c r="M106" s="7">
        <v>7982</v>
      </c>
      <c r="N106" s="7">
        <v>7970</v>
      </c>
      <c r="O106" s="7">
        <v>8515</v>
      </c>
      <c r="P106" s="7">
        <v>8515</v>
      </c>
      <c r="Q106" s="7">
        <v>8857</v>
      </c>
      <c r="R106" s="7">
        <v>8850</v>
      </c>
      <c r="S106" s="7">
        <v>9020</v>
      </c>
      <c r="T106" s="7">
        <v>9020</v>
      </c>
      <c r="U106" s="7">
        <v>8800</v>
      </c>
      <c r="V106" s="55">
        <f t="shared" si="34"/>
        <v>-220</v>
      </c>
      <c r="W106" s="56">
        <f t="shared" si="35"/>
        <v>-0.024390243902439025</v>
      </c>
    </row>
    <row r="107" spans="1:23" ht="15">
      <c r="A107" s="5">
        <v>1023</v>
      </c>
      <c r="B107" s="6" t="s">
        <v>31</v>
      </c>
      <c r="D107" s="7">
        <v>4326</v>
      </c>
      <c r="E107" s="7">
        <v>2700</v>
      </c>
      <c r="F107" s="7">
        <v>4500</v>
      </c>
      <c r="G107" s="7">
        <v>4800</v>
      </c>
      <c r="H107" s="7">
        <v>4800</v>
      </c>
      <c r="I107" s="7">
        <v>4600</v>
      </c>
      <c r="J107" s="7">
        <v>0</v>
      </c>
      <c r="K107" s="7">
        <v>5261</v>
      </c>
      <c r="L107" s="7">
        <v>4970</v>
      </c>
      <c r="M107" s="7">
        <v>5370</v>
      </c>
      <c r="N107" s="7">
        <v>5370</v>
      </c>
      <c r="O107" s="7">
        <v>5941</v>
      </c>
      <c r="P107" s="7">
        <v>5941</v>
      </c>
      <c r="Q107" s="7">
        <v>6180</v>
      </c>
      <c r="R107" s="7">
        <v>6100</v>
      </c>
      <c r="S107" s="7">
        <v>6200</v>
      </c>
      <c r="T107" s="7">
        <v>6200</v>
      </c>
      <c r="U107" s="7">
        <v>6070</v>
      </c>
      <c r="V107" s="55">
        <f t="shared" si="34"/>
        <v>-130</v>
      </c>
      <c r="W107" s="56">
        <f t="shared" si="35"/>
        <v>-0.020967741935483872</v>
      </c>
    </row>
    <row r="108" spans="1:23" ht="15">
      <c r="A108" s="5">
        <v>1025</v>
      </c>
      <c r="B108" s="6" t="s">
        <v>6</v>
      </c>
      <c r="D108" s="7">
        <v>11750</v>
      </c>
      <c r="E108" s="7">
        <v>4000</v>
      </c>
      <c r="F108" s="7">
        <v>12000</v>
      </c>
      <c r="G108" s="7">
        <v>12500</v>
      </c>
      <c r="H108" s="7">
        <v>12500</v>
      </c>
      <c r="I108" s="7">
        <v>13500</v>
      </c>
      <c r="J108" s="7">
        <v>0</v>
      </c>
      <c r="K108" s="7">
        <v>13500</v>
      </c>
      <c r="L108" s="7">
        <v>13940</v>
      </c>
      <c r="M108" s="7">
        <v>14319</v>
      </c>
      <c r="N108" s="7">
        <v>14319</v>
      </c>
      <c r="O108" s="7">
        <v>15000</v>
      </c>
      <c r="P108" s="7">
        <v>15000</v>
      </c>
      <c r="Q108" s="7">
        <v>15000</v>
      </c>
      <c r="R108" s="7">
        <v>15000</v>
      </c>
      <c r="S108" s="7">
        <v>15000</v>
      </c>
      <c r="T108" s="7">
        <v>15000</v>
      </c>
      <c r="U108" s="7">
        <v>16075</v>
      </c>
      <c r="V108" s="55">
        <f t="shared" si="34"/>
        <v>1075</v>
      </c>
      <c r="W108" s="56">
        <f t="shared" si="35"/>
        <v>0.07166666666666667</v>
      </c>
    </row>
    <row r="109" spans="1:23" s="16" customFormat="1" ht="14.25">
      <c r="A109" s="14"/>
      <c r="B109" s="6" t="s">
        <v>65</v>
      </c>
      <c r="C109" s="12">
        <f aca="true" t="shared" si="36" ref="C109:K109">SUM(C104:C108)</f>
        <v>84641</v>
      </c>
      <c r="D109" s="12">
        <f t="shared" si="36"/>
        <v>98302</v>
      </c>
      <c r="E109" s="12">
        <f t="shared" si="36"/>
        <v>93350</v>
      </c>
      <c r="F109" s="12">
        <f t="shared" si="36"/>
        <v>100900</v>
      </c>
      <c r="G109" s="12">
        <f t="shared" si="36"/>
        <v>110115.83</v>
      </c>
      <c r="H109" s="12">
        <f t="shared" si="36"/>
        <v>103618</v>
      </c>
      <c r="I109" s="12">
        <f t="shared" si="36"/>
        <v>120900</v>
      </c>
      <c r="J109" s="12">
        <f t="shared" si="36"/>
        <v>87108</v>
      </c>
      <c r="K109" s="12">
        <f t="shared" si="36"/>
        <v>127866</v>
      </c>
      <c r="L109" s="12">
        <f aca="true" t="shared" si="37" ref="L109:U109">SUM(L104:L108)</f>
        <v>126348</v>
      </c>
      <c r="M109" s="12">
        <f t="shared" si="37"/>
        <v>132010</v>
      </c>
      <c r="N109" s="12">
        <f t="shared" si="37"/>
        <v>129858</v>
      </c>
      <c r="O109" s="12">
        <f t="shared" si="37"/>
        <v>140776</v>
      </c>
      <c r="P109" s="12">
        <f t="shared" si="37"/>
        <v>140776</v>
      </c>
      <c r="Q109" s="12">
        <f t="shared" si="37"/>
        <v>145810</v>
      </c>
      <c r="R109" s="12">
        <f t="shared" si="37"/>
        <v>145095</v>
      </c>
      <c r="S109" s="12">
        <f t="shared" si="37"/>
        <v>148120</v>
      </c>
      <c r="T109" s="12">
        <f t="shared" si="37"/>
        <v>148120</v>
      </c>
      <c r="U109" s="12">
        <f t="shared" si="37"/>
        <v>144530</v>
      </c>
      <c r="V109" s="52">
        <f t="shared" si="34"/>
        <v>-3590</v>
      </c>
      <c r="W109" s="57">
        <f t="shared" si="35"/>
        <v>-0.024237105049959493</v>
      </c>
    </row>
    <row r="110" spans="1:23" ht="15">
      <c r="A110" s="5">
        <v>2001</v>
      </c>
      <c r="B110" s="6" t="s">
        <v>32</v>
      </c>
      <c r="C110" s="7">
        <v>2800</v>
      </c>
      <c r="D110" s="7">
        <v>2840</v>
      </c>
      <c r="E110" s="7">
        <v>3200</v>
      </c>
      <c r="F110" s="7">
        <v>3000</v>
      </c>
      <c r="G110" s="7">
        <v>3200</v>
      </c>
      <c r="H110" s="7">
        <v>2728</v>
      </c>
      <c r="I110" s="7">
        <v>3200</v>
      </c>
      <c r="J110" s="7">
        <v>2813</v>
      </c>
      <c r="K110" s="7">
        <v>3200</v>
      </c>
      <c r="L110" s="7">
        <v>2445</v>
      </c>
      <c r="M110" s="7">
        <v>3000</v>
      </c>
      <c r="N110" s="7">
        <v>3080</v>
      </c>
      <c r="O110" s="7">
        <v>3000</v>
      </c>
      <c r="P110" s="7">
        <v>3000</v>
      </c>
      <c r="Q110" s="7">
        <v>3000</v>
      </c>
      <c r="R110" s="7">
        <v>3500</v>
      </c>
      <c r="S110" s="7">
        <v>3500</v>
      </c>
      <c r="T110" s="7">
        <v>3500</v>
      </c>
      <c r="U110" s="7">
        <v>3500</v>
      </c>
      <c r="V110" s="55">
        <f t="shared" si="34"/>
        <v>0</v>
      </c>
      <c r="W110" s="56">
        <f t="shared" si="35"/>
        <v>0</v>
      </c>
    </row>
    <row r="111" spans="1:23" ht="15">
      <c r="A111" s="5">
        <v>2002</v>
      </c>
      <c r="B111" s="6" t="s">
        <v>19</v>
      </c>
      <c r="C111" s="7">
        <v>4000</v>
      </c>
      <c r="D111" s="7">
        <v>2893</v>
      </c>
      <c r="E111" s="7">
        <v>4300</v>
      </c>
      <c r="F111" s="7">
        <v>4300</v>
      </c>
      <c r="G111" s="7">
        <v>5000</v>
      </c>
      <c r="H111" s="7">
        <v>2269</v>
      </c>
      <c r="I111" s="7">
        <v>4500</v>
      </c>
      <c r="J111" s="7">
        <v>2139</v>
      </c>
      <c r="K111" s="7">
        <v>3500</v>
      </c>
      <c r="L111" s="7">
        <v>2681</v>
      </c>
      <c r="M111" s="7">
        <v>3000</v>
      </c>
      <c r="N111" s="7">
        <v>3245</v>
      </c>
      <c r="O111" s="7">
        <v>3000</v>
      </c>
      <c r="P111" s="7">
        <v>3400</v>
      </c>
      <c r="Q111" s="7">
        <v>3500</v>
      </c>
      <c r="R111" s="7">
        <v>3250</v>
      </c>
      <c r="S111" s="7">
        <v>3500</v>
      </c>
      <c r="T111" s="7">
        <v>3250</v>
      </c>
      <c r="U111" s="7">
        <v>3500</v>
      </c>
      <c r="V111" s="55">
        <f t="shared" si="34"/>
        <v>0</v>
      </c>
      <c r="W111" s="56">
        <f t="shared" si="35"/>
        <v>0</v>
      </c>
    </row>
    <row r="112" spans="1:23" ht="15">
      <c r="A112" s="5">
        <v>2004</v>
      </c>
      <c r="B112" s="6" t="s">
        <v>33</v>
      </c>
      <c r="C112" s="7">
        <v>8500</v>
      </c>
      <c r="D112" s="7">
        <v>9243</v>
      </c>
      <c r="E112" s="7">
        <v>9500</v>
      </c>
      <c r="F112" s="7">
        <v>9500</v>
      </c>
      <c r="G112" s="7">
        <v>10500</v>
      </c>
      <c r="H112" s="7">
        <v>10043</v>
      </c>
      <c r="I112" s="7">
        <v>10500</v>
      </c>
      <c r="J112" s="7">
        <v>9835</v>
      </c>
      <c r="K112" s="7">
        <v>10500</v>
      </c>
      <c r="L112" s="7">
        <v>5991</v>
      </c>
      <c r="M112" s="7">
        <v>10500</v>
      </c>
      <c r="N112" s="7">
        <v>8405</v>
      </c>
      <c r="O112" s="7">
        <v>10500</v>
      </c>
      <c r="P112" s="7">
        <v>9500</v>
      </c>
      <c r="Q112" s="7">
        <v>10500</v>
      </c>
      <c r="R112" s="7">
        <v>9000</v>
      </c>
      <c r="S112" s="7">
        <v>10500</v>
      </c>
      <c r="T112" s="7">
        <v>9000</v>
      </c>
      <c r="U112" s="7">
        <v>10500</v>
      </c>
      <c r="V112" s="55">
        <f t="shared" si="34"/>
        <v>0</v>
      </c>
      <c r="W112" s="56">
        <f t="shared" si="35"/>
        <v>0</v>
      </c>
    </row>
    <row r="113" spans="1:23" ht="15">
      <c r="A113" s="5">
        <v>2005</v>
      </c>
      <c r="B113" s="6" t="s">
        <v>34</v>
      </c>
      <c r="C113" s="7">
        <v>250</v>
      </c>
      <c r="D113" s="7">
        <v>124</v>
      </c>
      <c r="E113" s="7">
        <v>400</v>
      </c>
      <c r="F113" s="7">
        <v>300</v>
      </c>
      <c r="G113" s="7">
        <v>400</v>
      </c>
      <c r="H113" s="7">
        <v>120</v>
      </c>
      <c r="I113" s="7">
        <v>400</v>
      </c>
      <c r="J113" s="7">
        <v>76</v>
      </c>
      <c r="K113" s="7">
        <v>400</v>
      </c>
      <c r="L113" s="7">
        <v>123</v>
      </c>
      <c r="M113" s="7">
        <v>400</v>
      </c>
      <c r="N113" s="7">
        <v>4</v>
      </c>
      <c r="O113" s="7">
        <v>400</v>
      </c>
      <c r="P113" s="7">
        <v>400</v>
      </c>
      <c r="Q113" s="7">
        <v>400</v>
      </c>
      <c r="R113" s="7">
        <v>100</v>
      </c>
      <c r="S113" s="7">
        <v>300</v>
      </c>
      <c r="T113" s="7">
        <v>100</v>
      </c>
      <c r="U113" s="7">
        <v>150</v>
      </c>
      <c r="V113" s="55">
        <f t="shared" si="34"/>
        <v>-150</v>
      </c>
      <c r="W113" s="56">
        <f t="shared" si="35"/>
        <v>-0.5</v>
      </c>
    </row>
    <row r="114" spans="1:23" ht="15">
      <c r="A114" s="5">
        <v>2006</v>
      </c>
      <c r="B114" s="6" t="s">
        <v>35</v>
      </c>
      <c r="C114" s="7">
        <v>150</v>
      </c>
      <c r="D114" s="7">
        <v>147</v>
      </c>
      <c r="E114" s="7">
        <v>150</v>
      </c>
      <c r="F114" s="7">
        <v>150</v>
      </c>
      <c r="G114" s="7">
        <v>200</v>
      </c>
      <c r="H114" s="7">
        <v>0</v>
      </c>
      <c r="I114" s="7">
        <v>200</v>
      </c>
      <c r="J114" s="7">
        <v>96</v>
      </c>
      <c r="K114" s="7">
        <v>200</v>
      </c>
      <c r="L114" s="7">
        <v>173</v>
      </c>
      <c r="M114" s="7">
        <v>200</v>
      </c>
      <c r="N114" s="7">
        <v>200</v>
      </c>
      <c r="O114" s="7">
        <v>200</v>
      </c>
      <c r="P114" s="7">
        <v>200</v>
      </c>
      <c r="Q114" s="7">
        <v>200</v>
      </c>
      <c r="R114" s="7">
        <v>0</v>
      </c>
      <c r="S114" s="7">
        <v>200</v>
      </c>
      <c r="T114" s="7">
        <v>0</v>
      </c>
      <c r="U114" s="7">
        <v>200</v>
      </c>
      <c r="V114" s="55">
        <f t="shared" si="34"/>
        <v>0</v>
      </c>
      <c r="W114" s="56">
        <f t="shared" si="35"/>
        <v>0</v>
      </c>
    </row>
    <row r="115" spans="1:23" ht="15">
      <c r="A115" s="5">
        <v>2007</v>
      </c>
      <c r="B115" s="6" t="s">
        <v>36</v>
      </c>
      <c r="C115" s="7">
        <v>500</v>
      </c>
      <c r="D115" s="7">
        <v>575</v>
      </c>
      <c r="E115" s="7">
        <v>700</v>
      </c>
      <c r="F115" s="7">
        <v>600</v>
      </c>
      <c r="G115" s="7">
        <v>700</v>
      </c>
      <c r="H115" s="7">
        <v>605</v>
      </c>
      <c r="I115" s="7">
        <v>700</v>
      </c>
      <c r="J115" s="7">
        <v>550</v>
      </c>
      <c r="K115" s="7">
        <v>700</v>
      </c>
      <c r="L115" s="7">
        <v>825</v>
      </c>
      <c r="M115" s="7">
        <v>700</v>
      </c>
      <c r="N115" s="7">
        <v>690</v>
      </c>
      <c r="O115" s="7">
        <v>700</v>
      </c>
      <c r="P115" s="7">
        <v>700</v>
      </c>
      <c r="Q115" s="7">
        <v>800</v>
      </c>
      <c r="R115" s="7">
        <v>800</v>
      </c>
      <c r="S115" s="7">
        <v>800</v>
      </c>
      <c r="T115" s="7">
        <v>800</v>
      </c>
      <c r="U115" s="7">
        <v>800</v>
      </c>
      <c r="V115" s="55">
        <f t="shared" si="34"/>
        <v>0</v>
      </c>
      <c r="W115" s="56">
        <f t="shared" si="35"/>
        <v>0</v>
      </c>
    </row>
    <row r="116" spans="1:23" ht="15">
      <c r="A116" s="5">
        <v>2008</v>
      </c>
      <c r="B116" s="6" t="s">
        <v>37</v>
      </c>
      <c r="C116" s="7">
        <v>3000</v>
      </c>
      <c r="D116" s="7">
        <v>2770</v>
      </c>
      <c r="E116" s="7">
        <v>4000</v>
      </c>
      <c r="F116" s="7">
        <v>3000</v>
      </c>
      <c r="G116" s="7">
        <v>4000</v>
      </c>
      <c r="H116" s="7">
        <v>2655</v>
      </c>
      <c r="I116" s="7">
        <v>4000</v>
      </c>
      <c r="J116" s="7">
        <v>2801</v>
      </c>
      <c r="K116" s="7">
        <v>3500</v>
      </c>
      <c r="L116" s="7">
        <v>2739</v>
      </c>
      <c r="M116" s="7">
        <v>3250</v>
      </c>
      <c r="N116" s="7">
        <v>2633</v>
      </c>
      <c r="O116" s="7">
        <v>3250</v>
      </c>
      <c r="P116" s="7">
        <v>3250</v>
      </c>
      <c r="Q116" s="7">
        <v>3250</v>
      </c>
      <c r="R116" s="7">
        <v>3250</v>
      </c>
      <c r="S116" s="7">
        <v>3250</v>
      </c>
      <c r="T116" s="7" t="s">
        <v>102</v>
      </c>
      <c r="U116" s="7">
        <v>3250</v>
      </c>
      <c r="V116" s="55">
        <f t="shared" si="34"/>
        <v>0</v>
      </c>
      <c r="W116" s="56">
        <f t="shared" si="35"/>
        <v>0</v>
      </c>
    </row>
    <row r="117" spans="1:23" ht="15">
      <c r="A117" s="5">
        <v>2009</v>
      </c>
      <c r="B117" s="6" t="s">
        <v>38</v>
      </c>
      <c r="C117" s="7">
        <v>200</v>
      </c>
      <c r="D117" s="7">
        <v>0</v>
      </c>
      <c r="E117" s="7">
        <v>200</v>
      </c>
      <c r="F117" s="7">
        <v>100</v>
      </c>
      <c r="G117" s="7">
        <v>200</v>
      </c>
      <c r="H117" s="7">
        <v>46</v>
      </c>
      <c r="I117" s="7">
        <v>200</v>
      </c>
      <c r="J117" s="7">
        <v>0</v>
      </c>
      <c r="K117" s="7">
        <v>200</v>
      </c>
      <c r="L117" s="7">
        <v>0</v>
      </c>
      <c r="M117" s="7">
        <v>200</v>
      </c>
      <c r="N117" s="7">
        <v>257</v>
      </c>
      <c r="O117" s="7">
        <v>200</v>
      </c>
      <c r="P117" s="7">
        <v>200</v>
      </c>
      <c r="Q117" s="7">
        <v>200</v>
      </c>
      <c r="R117" s="7">
        <v>0</v>
      </c>
      <c r="S117" s="7">
        <v>200</v>
      </c>
      <c r="T117" s="7">
        <v>0</v>
      </c>
      <c r="U117" s="7">
        <v>200</v>
      </c>
      <c r="V117" s="55">
        <f t="shared" si="34"/>
        <v>0</v>
      </c>
      <c r="W117" s="56">
        <f t="shared" si="35"/>
        <v>0</v>
      </c>
    </row>
    <row r="118" spans="1:23" ht="15">
      <c r="A118" s="5">
        <v>2010</v>
      </c>
      <c r="B118" s="6" t="s">
        <v>21</v>
      </c>
      <c r="C118" s="7">
        <v>2000</v>
      </c>
      <c r="D118" s="7">
        <v>285</v>
      </c>
      <c r="E118" s="7">
        <v>2000</v>
      </c>
      <c r="F118" s="7">
        <v>400</v>
      </c>
      <c r="G118" s="7">
        <v>2000</v>
      </c>
      <c r="H118" s="7">
        <v>671</v>
      </c>
      <c r="I118" s="7">
        <v>2000</v>
      </c>
      <c r="J118" s="7">
        <v>370</v>
      </c>
      <c r="K118" s="7">
        <v>1000</v>
      </c>
      <c r="L118" s="7">
        <v>469</v>
      </c>
      <c r="M118" s="7">
        <v>1000</v>
      </c>
      <c r="N118" s="7">
        <v>1056</v>
      </c>
      <c r="O118" s="7">
        <v>1000</v>
      </c>
      <c r="P118" s="7">
        <v>1000</v>
      </c>
      <c r="Q118" s="7">
        <v>1000</v>
      </c>
      <c r="R118" s="7">
        <v>1000</v>
      </c>
      <c r="S118" s="7">
        <v>1000</v>
      </c>
      <c r="T118" s="7">
        <v>1000</v>
      </c>
      <c r="U118" s="7">
        <v>1000</v>
      </c>
      <c r="V118" s="55">
        <f t="shared" si="34"/>
        <v>0</v>
      </c>
      <c r="W118" s="56">
        <f t="shared" si="35"/>
        <v>0</v>
      </c>
    </row>
    <row r="119" spans="1:23" ht="15">
      <c r="A119" s="5">
        <v>2013</v>
      </c>
      <c r="B119" s="6" t="s">
        <v>39</v>
      </c>
      <c r="C119" s="7">
        <v>3000</v>
      </c>
      <c r="D119" s="7">
        <v>0</v>
      </c>
      <c r="E119" s="7">
        <v>3000</v>
      </c>
      <c r="F119" s="7">
        <v>0</v>
      </c>
      <c r="G119" s="7">
        <v>3000</v>
      </c>
      <c r="H119" s="7">
        <v>0</v>
      </c>
      <c r="I119" s="7">
        <v>3000</v>
      </c>
      <c r="J119" s="7">
        <v>0</v>
      </c>
      <c r="K119" s="7">
        <v>1500</v>
      </c>
      <c r="L119" s="7">
        <v>0</v>
      </c>
      <c r="M119" s="7">
        <v>1500</v>
      </c>
      <c r="N119" s="7">
        <v>0</v>
      </c>
      <c r="O119" s="7">
        <v>1500</v>
      </c>
      <c r="P119" s="7">
        <v>1000</v>
      </c>
      <c r="Q119" s="7">
        <v>1500</v>
      </c>
      <c r="R119" s="7">
        <v>0</v>
      </c>
      <c r="S119" s="7">
        <v>1500</v>
      </c>
      <c r="T119" s="7">
        <v>0</v>
      </c>
      <c r="U119" s="7">
        <v>1500</v>
      </c>
      <c r="V119" s="55">
        <f t="shared" si="34"/>
        <v>0</v>
      </c>
      <c r="W119" s="56">
        <f t="shared" si="35"/>
        <v>0</v>
      </c>
    </row>
    <row r="120" spans="1:23" ht="15">
      <c r="A120" s="5">
        <v>2014</v>
      </c>
      <c r="B120" s="6" t="s">
        <v>40</v>
      </c>
      <c r="C120" s="7">
        <v>150</v>
      </c>
      <c r="D120" s="7">
        <v>0</v>
      </c>
      <c r="E120" s="7">
        <v>150</v>
      </c>
      <c r="F120" s="7">
        <v>100</v>
      </c>
      <c r="G120" s="7">
        <v>150</v>
      </c>
      <c r="H120" s="7">
        <v>0</v>
      </c>
      <c r="I120" s="7">
        <v>150</v>
      </c>
      <c r="J120" s="7">
        <v>0</v>
      </c>
      <c r="K120" s="7">
        <v>150</v>
      </c>
      <c r="L120" s="7">
        <v>0</v>
      </c>
      <c r="M120" s="7">
        <v>150</v>
      </c>
      <c r="N120" s="7">
        <v>0</v>
      </c>
      <c r="O120" s="7">
        <v>150</v>
      </c>
      <c r="P120" s="7">
        <v>150</v>
      </c>
      <c r="Q120" s="7">
        <v>150</v>
      </c>
      <c r="R120" s="7">
        <v>0</v>
      </c>
      <c r="S120" s="7">
        <v>150</v>
      </c>
      <c r="T120" s="7">
        <v>0</v>
      </c>
      <c r="U120" s="7">
        <v>150</v>
      </c>
      <c r="V120" s="55">
        <f t="shared" si="34"/>
        <v>0</v>
      </c>
      <c r="W120" s="56">
        <f t="shared" si="35"/>
        <v>0</v>
      </c>
    </row>
    <row r="121" spans="1:23" ht="15">
      <c r="A121" s="5">
        <v>2034</v>
      </c>
      <c r="B121" s="6" t="s">
        <v>41</v>
      </c>
      <c r="C121" s="7">
        <v>1000</v>
      </c>
      <c r="D121" s="7">
        <v>153</v>
      </c>
      <c r="E121" s="7">
        <v>1000</v>
      </c>
      <c r="F121" s="7">
        <v>500</v>
      </c>
      <c r="G121" s="7">
        <v>1000</v>
      </c>
      <c r="H121" s="7">
        <v>260</v>
      </c>
      <c r="I121" s="7">
        <v>1000</v>
      </c>
      <c r="J121" s="7">
        <v>550</v>
      </c>
      <c r="K121" s="7">
        <v>1000</v>
      </c>
      <c r="L121" s="7">
        <v>480</v>
      </c>
      <c r="M121" s="7">
        <v>1000</v>
      </c>
      <c r="N121" s="7">
        <v>772</v>
      </c>
      <c r="O121" s="7">
        <v>1000</v>
      </c>
      <c r="P121" s="7">
        <v>1500</v>
      </c>
      <c r="Q121" s="7">
        <v>1000</v>
      </c>
      <c r="R121" s="7">
        <v>1000</v>
      </c>
      <c r="S121" s="7">
        <v>1000</v>
      </c>
      <c r="T121" s="7">
        <v>1000</v>
      </c>
      <c r="U121" s="7">
        <v>1000</v>
      </c>
      <c r="V121" s="55">
        <f t="shared" si="34"/>
        <v>0</v>
      </c>
      <c r="W121" s="56">
        <f t="shared" si="35"/>
        <v>0</v>
      </c>
    </row>
    <row r="122" spans="1:23" ht="15">
      <c r="A122" s="5">
        <v>2035</v>
      </c>
      <c r="B122" s="6" t="s">
        <v>42</v>
      </c>
      <c r="C122" s="7">
        <v>10000</v>
      </c>
      <c r="D122" s="7">
        <v>3751</v>
      </c>
      <c r="E122" s="7">
        <v>10000</v>
      </c>
      <c r="F122" s="7">
        <v>6200</v>
      </c>
      <c r="G122" s="7">
        <v>10000</v>
      </c>
      <c r="H122" s="7">
        <v>20077</v>
      </c>
      <c r="I122" s="7">
        <v>15000</v>
      </c>
      <c r="J122" s="7">
        <v>13396</v>
      </c>
      <c r="K122" s="7">
        <v>10000</v>
      </c>
      <c r="L122" s="7">
        <v>9905</v>
      </c>
      <c r="M122" s="7">
        <v>10000</v>
      </c>
      <c r="N122" s="7">
        <v>12608</v>
      </c>
      <c r="O122" s="7">
        <v>10000</v>
      </c>
      <c r="P122" s="7">
        <v>12500</v>
      </c>
      <c r="Q122" s="7">
        <v>10000</v>
      </c>
      <c r="R122" s="7">
        <v>10000</v>
      </c>
      <c r="S122" s="7">
        <v>10000</v>
      </c>
      <c r="T122" s="7">
        <v>10000</v>
      </c>
      <c r="U122" s="7">
        <v>31500</v>
      </c>
      <c r="V122" s="55">
        <f t="shared" si="34"/>
        <v>21500</v>
      </c>
      <c r="W122" s="56">
        <f t="shared" si="35"/>
        <v>2.15</v>
      </c>
    </row>
    <row r="123" spans="1:23" ht="15">
      <c r="A123" s="5">
        <v>2036</v>
      </c>
      <c r="B123" s="6" t="s">
        <v>43</v>
      </c>
      <c r="C123" s="7">
        <v>10000</v>
      </c>
      <c r="D123" s="7">
        <v>10233</v>
      </c>
      <c r="E123" s="7">
        <v>12000</v>
      </c>
      <c r="F123" s="7">
        <v>11000</v>
      </c>
      <c r="G123" s="7">
        <v>12000</v>
      </c>
      <c r="H123" s="7">
        <v>15171</v>
      </c>
      <c r="I123" s="7">
        <v>15000</v>
      </c>
      <c r="J123" s="7">
        <v>13183</v>
      </c>
      <c r="K123" s="7">
        <v>15000</v>
      </c>
      <c r="L123" s="7">
        <v>23518</v>
      </c>
      <c r="M123" s="7">
        <v>15500</v>
      </c>
      <c r="N123" s="7">
        <v>20309</v>
      </c>
      <c r="O123" s="7">
        <v>16000</v>
      </c>
      <c r="P123" s="7">
        <v>20000</v>
      </c>
      <c r="Q123" s="7">
        <v>22000</v>
      </c>
      <c r="R123" s="7">
        <v>30000</v>
      </c>
      <c r="S123" s="7">
        <v>30000</v>
      </c>
      <c r="T123" s="7">
        <v>30000</v>
      </c>
      <c r="U123" s="7">
        <v>30000</v>
      </c>
      <c r="V123" s="55">
        <f t="shared" si="34"/>
        <v>0</v>
      </c>
      <c r="W123" s="56">
        <f t="shared" si="35"/>
        <v>0</v>
      </c>
    </row>
    <row r="124" spans="1:23" ht="15">
      <c r="A124" s="5">
        <v>2062</v>
      </c>
      <c r="B124" s="6" t="s">
        <v>7</v>
      </c>
      <c r="C124" s="7">
        <v>1000</v>
      </c>
      <c r="D124" s="7">
        <v>45</v>
      </c>
      <c r="E124" s="7">
        <v>1000</v>
      </c>
      <c r="F124" s="7">
        <v>100</v>
      </c>
      <c r="G124" s="7">
        <v>1000</v>
      </c>
      <c r="H124" s="7">
        <v>0</v>
      </c>
      <c r="I124" s="7">
        <v>1000</v>
      </c>
      <c r="J124" s="7">
        <v>0</v>
      </c>
      <c r="K124" s="7">
        <v>1000</v>
      </c>
      <c r="L124" s="7">
        <v>0</v>
      </c>
      <c r="M124" s="7">
        <v>1000</v>
      </c>
      <c r="N124" s="7">
        <v>0</v>
      </c>
      <c r="O124" s="7">
        <v>1000</v>
      </c>
      <c r="P124" s="7">
        <v>1000</v>
      </c>
      <c r="Q124" s="7">
        <v>1000</v>
      </c>
      <c r="R124" s="7">
        <v>0</v>
      </c>
      <c r="S124" s="7">
        <v>1000</v>
      </c>
      <c r="T124" s="7">
        <v>0</v>
      </c>
      <c r="U124" s="7">
        <v>1000</v>
      </c>
      <c r="V124" s="55">
        <f t="shared" si="34"/>
        <v>0</v>
      </c>
      <c r="W124" s="56">
        <f t="shared" si="35"/>
        <v>0</v>
      </c>
    </row>
    <row r="125" spans="1:23" ht="15">
      <c r="A125" s="5">
        <v>2063</v>
      </c>
      <c r="B125" s="6" t="s">
        <v>53</v>
      </c>
      <c r="C125" s="7">
        <v>500</v>
      </c>
      <c r="D125" s="7">
        <v>0</v>
      </c>
      <c r="E125" s="7">
        <v>500</v>
      </c>
      <c r="F125" s="7">
        <v>0</v>
      </c>
      <c r="G125" s="7">
        <v>500</v>
      </c>
      <c r="H125" s="7">
        <v>0</v>
      </c>
      <c r="I125" s="7">
        <v>500</v>
      </c>
      <c r="J125" s="7">
        <v>177</v>
      </c>
      <c r="K125" s="7">
        <v>500</v>
      </c>
      <c r="L125" s="7">
        <v>0</v>
      </c>
      <c r="M125" s="7">
        <v>500</v>
      </c>
      <c r="N125" s="7">
        <v>0</v>
      </c>
      <c r="O125" s="7">
        <v>500</v>
      </c>
      <c r="P125" s="7">
        <v>500</v>
      </c>
      <c r="Q125" s="7">
        <v>500</v>
      </c>
      <c r="R125" s="7">
        <v>0</v>
      </c>
      <c r="S125" s="7">
        <v>500</v>
      </c>
      <c r="T125" s="7">
        <v>0</v>
      </c>
      <c r="U125" s="7">
        <v>0</v>
      </c>
      <c r="V125" s="55">
        <f t="shared" si="34"/>
        <v>-500</v>
      </c>
      <c r="W125" s="56">
        <f t="shared" si="35"/>
        <v>-1</v>
      </c>
    </row>
    <row r="126" spans="1:23" ht="15">
      <c r="A126" s="5">
        <v>2089</v>
      </c>
      <c r="B126" s="6" t="s">
        <v>44</v>
      </c>
      <c r="C126" s="7">
        <v>5000</v>
      </c>
      <c r="D126" s="7">
        <v>5000</v>
      </c>
      <c r="E126" s="7">
        <v>5000</v>
      </c>
      <c r="F126" s="7">
        <v>5000</v>
      </c>
      <c r="G126" s="7">
        <v>5000</v>
      </c>
      <c r="H126" s="7">
        <v>3152</v>
      </c>
      <c r="I126" s="7">
        <v>5000</v>
      </c>
      <c r="J126" s="7">
        <v>3400</v>
      </c>
      <c r="K126" s="7">
        <v>4500</v>
      </c>
      <c r="L126" s="7">
        <v>3443</v>
      </c>
      <c r="M126" s="7">
        <v>4000</v>
      </c>
      <c r="N126" s="7">
        <v>3633</v>
      </c>
      <c r="O126" s="7">
        <v>4000</v>
      </c>
      <c r="P126" s="7">
        <v>4000</v>
      </c>
      <c r="Q126" s="7">
        <v>4000</v>
      </c>
      <c r="R126" s="7">
        <v>3500</v>
      </c>
      <c r="S126" s="7">
        <v>3800</v>
      </c>
      <c r="T126" s="7">
        <v>3500</v>
      </c>
      <c r="U126" s="7">
        <v>3800</v>
      </c>
      <c r="V126" s="55">
        <f t="shared" si="34"/>
        <v>0</v>
      </c>
      <c r="W126" s="56">
        <f t="shared" si="35"/>
        <v>0</v>
      </c>
    </row>
    <row r="127" spans="1:23" ht="15">
      <c r="A127" s="5">
        <v>3001</v>
      </c>
      <c r="B127" s="6" t="s">
        <v>45</v>
      </c>
      <c r="C127" s="7">
        <v>500</v>
      </c>
      <c r="D127" s="7">
        <v>478</v>
      </c>
      <c r="E127" s="7">
        <v>500</v>
      </c>
      <c r="F127" s="7">
        <v>500</v>
      </c>
      <c r="G127" s="7">
        <v>600</v>
      </c>
      <c r="H127" s="7">
        <v>465</v>
      </c>
      <c r="I127" s="7">
        <v>600</v>
      </c>
      <c r="J127" s="7">
        <v>304</v>
      </c>
      <c r="K127" s="7">
        <v>600</v>
      </c>
      <c r="L127" s="7">
        <v>428</v>
      </c>
      <c r="M127" s="7">
        <v>600</v>
      </c>
      <c r="N127" s="7">
        <v>570</v>
      </c>
      <c r="O127" s="7">
        <v>600</v>
      </c>
      <c r="P127" s="7">
        <v>600</v>
      </c>
      <c r="Q127" s="7">
        <v>600</v>
      </c>
      <c r="R127" s="7">
        <v>600</v>
      </c>
      <c r="S127" s="7">
        <v>600</v>
      </c>
      <c r="T127" s="7">
        <v>600</v>
      </c>
      <c r="U127" s="7">
        <v>600</v>
      </c>
      <c r="V127" s="55">
        <f t="shared" si="34"/>
        <v>0</v>
      </c>
      <c r="W127" s="56">
        <f t="shared" si="35"/>
        <v>0</v>
      </c>
    </row>
    <row r="128" spans="1:23" ht="15">
      <c r="A128" s="5">
        <v>3003</v>
      </c>
      <c r="B128" s="6" t="s">
        <v>46</v>
      </c>
      <c r="C128" s="7">
        <v>1500</v>
      </c>
      <c r="D128" s="7">
        <v>1229</v>
      </c>
      <c r="E128" s="7">
        <v>2000</v>
      </c>
      <c r="F128" s="7">
        <v>1400</v>
      </c>
      <c r="G128" s="7">
        <v>2000</v>
      </c>
      <c r="H128" s="7">
        <v>1279</v>
      </c>
      <c r="I128" s="7">
        <v>2500</v>
      </c>
      <c r="J128" s="7">
        <v>2855</v>
      </c>
      <c r="K128" s="7">
        <v>2500</v>
      </c>
      <c r="L128" s="7">
        <v>2756</v>
      </c>
      <c r="M128" s="7">
        <v>2800</v>
      </c>
      <c r="N128" s="7">
        <v>2676</v>
      </c>
      <c r="O128" s="7">
        <v>2800</v>
      </c>
      <c r="P128" s="7">
        <v>3000</v>
      </c>
      <c r="Q128" s="7">
        <v>3000</v>
      </c>
      <c r="R128" s="7">
        <v>3000</v>
      </c>
      <c r="S128" s="7">
        <v>3000</v>
      </c>
      <c r="T128" s="7">
        <v>3000</v>
      </c>
      <c r="U128" s="7">
        <v>5000</v>
      </c>
      <c r="V128" s="55">
        <f t="shared" si="34"/>
        <v>2000</v>
      </c>
      <c r="W128" s="56">
        <f t="shared" si="35"/>
        <v>0.6666666666666666</v>
      </c>
    </row>
    <row r="129" spans="1:23" ht="15">
      <c r="A129" s="5">
        <v>3006</v>
      </c>
      <c r="B129" s="6" t="s">
        <v>47</v>
      </c>
      <c r="C129" s="7">
        <v>100</v>
      </c>
      <c r="D129" s="7">
        <v>28</v>
      </c>
      <c r="E129" s="7">
        <v>100</v>
      </c>
      <c r="F129" s="7">
        <v>75</v>
      </c>
      <c r="G129" s="7">
        <v>100</v>
      </c>
      <c r="H129" s="7">
        <v>2</v>
      </c>
      <c r="I129" s="7">
        <v>100</v>
      </c>
      <c r="J129" s="7">
        <v>0</v>
      </c>
      <c r="K129" s="7">
        <v>100</v>
      </c>
      <c r="L129" s="7">
        <v>0</v>
      </c>
      <c r="M129" s="7">
        <v>100</v>
      </c>
      <c r="N129" s="7">
        <v>7</v>
      </c>
      <c r="O129" s="7">
        <v>100</v>
      </c>
      <c r="P129" s="7">
        <v>100</v>
      </c>
      <c r="Q129" s="7">
        <v>100</v>
      </c>
      <c r="R129" s="7">
        <v>0</v>
      </c>
      <c r="S129" s="7">
        <v>100</v>
      </c>
      <c r="T129" s="7">
        <v>0</v>
      </c>
      <c r="U129" s="7">
        <v>100</v>
      </c>
      <c r="V129" s="55">
        <f t="shared" si="34"/>
        <v>0</v>
      </c>
      <c r="W129" s="56">
        <f t="shared" si="35"/>
        <v>0</v>
      </c>
    </row>
    <row r="130" spans="1:23" ht="15">
      <c r="A130" s="5">
        <v>3007</v>
      </c>
      <c r="B130" s="6" t="s">
        <v>48</v>
      </c>
      <c r="C130" s="7">
        <v>100</v>
      </c>
      <c r="D130" s="7">
        <v>2</v>
      </c>
      <c r="E130" s="7">
        <v>100</v>
      </c>
      <c r="F130" s="7">
        <v>100</v>
      </c>
      <c r="G130" s="7">
        <v>200</v>
      </c>
      <c r="H130" s="7">
        <v>33</v>
      </c>
      <c r="I130" s="7">
        <v>200</v>
      </c>
      <c r="J130" s="7">
        <v>68</v>
      </c>
      <c r="K130" s="7">
        <v>200</v>
      </c>
      <c r="L130" s="7">
        <v>108</v>
      </c>
      <c r="M130" s="7">
        <v>200</v>
      </c>
      <c r="N130" s="7">
        <v>136</v>
      </c>
      <c r="O130" s="7">
        <v>200</v>
      </c>
      <c r="P130" s="7">
        <v>200</v>
      </c>
      <c r="Q130" s="7">
        <v>200</v>
      </c>
      <c r="R130" s="7">
        <v>150</v>
      </c>
      <c r="S130" s="7">
        <v>200</v>
      </c>
      <c r="T130" s="7">
        <v>150</v>
      </c>
      <c r="U130" s="7">
        <v>200</v>
      </c>
      <c r="V130" s="55">
        <f t="shared" si="34"/>
        <v>0</v>
      </c>
      <c r="W130" s="56">
        <f t="shared" si="35"/>
        <v>0</v>
      </c>
    </row>
    <row r="131" spans="1:23" ht="15">
      <c r="A131" s="5">
        <v>3020</v>
      </c>
      <c r="B131" s="6" t="s">
        <v>49</v>
      </c>
      <c r="C131" s="7">
        <v>200</v>
      </c>
      <c r="D131" s="7">
        <v>0</v>
      </c>
      <c r="E131" s="7">
        <v>200</v>
      </c>
      <c r="F131" s="7">
        <v>100</v>
      </c>
      <c r="G131" s="7">
        <v>200</v>
      </c>
      <c r="H131" s="7">
        <v>13</v>
      </c>
      <c r="I131" s="7">
        <v>200</v>
      </c>
      <c r="J131" s="7">
        <v>10</v>
      </c>
      <c r="K131" s="7">
        <v>200</v>
      </c>
      <c r="L131" s="7">
        <v>0</v>
      </c>
      <c r="M131" s="7">
        <v>200</v>
      </c>
      <c r="N131" s="7">
        <v>0</v>
      </c>
      <c r="O131" s="7">
        <v>200</v>
      </c>
      <c r="P131" s="7">
        <v>200</v>
      </c>
      <c r="Q131" s="7">
        <v>200</v>
      </c>
      <c r="R131" s="7">
        <v>50</v>
      </c>
      <c r="S131" s="7">
        <v>200</v>
      </c>
      <c r="T131" s="7">
        <v>50</v>
      </c>
      <c r="U131" s="7">
        <v>100</v>
      </c>
      <c r="V131" s="55">
        <f t="shared" si="34"/>
        <v>-100</v>
      </c>
      <c r="W131" s="56">
        <f t="shared" si="35"/>
        <v>-0.5</v>
      </c>
    </row>
    <row r="132" spans="1:23" ht="15">
      <c r="A132" s="5">
        <v>3022</v>
      </c>
      <c r="B132" s="6" t="s">
        <v>50</v>
      </c>
      <c r="C132" s="7">
        <v>700</v>
      </c>
      <c r="D132" s="7">
        <v>314</v>
      </c>
      <c r="E132" s="7">
        <v>700</v>
      </c>
      <c r="F132" s="7">
        <v>200</v>
      </c>
      <c r="G132" s="7">
        <v>700</v>
      </c>
      <c r="H132" s="7">
        <v>0</v>
      </c>
      <c r="I132" s="7">
        <v>700</v>
      </c>
      <c r="J132" s="7">
        <v>0</v>
      </c>
      <c r="K132" s="7">
        <v>700</v>
      </c>
      <c r="L132" s="7">
        <v>40</v>
      </c>
      <c r="M132" s="7">
        <v>500</v>
      </c>
      <c r="N132" s="7">
        <v>0</v>
      </c>
      <c r="O132" s="7">
        <v>500</v>
      </c>
      <c r="P132" s="7">
        <v>100</v>
      </c>
      <c r="Q132" s="7">
        <v>500</v>
      </c>
      <c r="R132" s="7">
        <v>0</v>
      </c>
      <c r="S132" s="7">
        <v>500</v>
      </c>
      <c r="T132" s="7">
        <v>0</v>
      </c>
      <c r="U132" s="7">
        <v>0</v>
      </c>
      <c r="V132" s="55">
        <f t="shared" si="34"/>
        <v>-500</v>
      </c>
      <c r="W132" s="56">
        <f t="shared" si="35"/>
        <v>-1</v>
      </c>
    </row>
    <row r="133" spans="1:23" ht="15">
      <c r="A133" s="5">
        <v>4001</v>
      </c>
      <c r="B133" s="6" t="s">
        <v>24</v>
      </c>
      <c r="C133" s="7">
        <v>100</v>
      </c>
      <c r="D133" s="7">
        <v>229</v>
      </c>
      <c r="E133" s="7">
        <v>100</v>
      </c>
      <c r="F133" s="7">
        <v>100</v>
      </c>
      <c r="G133" s="7">
        <v>17000</v>
      </c>
      <c r="H133" s="7">
        <v>0</v>
      </c>
      <c r="I133" s="7">
        <v>5000</v>
      </c>
      <c r="J133" s="7">
        <v>0</v>
      </c>
      <c r="K133" s="7">
        <v>5000</v>
      </c>
      <c r="L133" s="7">
        <v>172</v>
      </c>
      <c r="M133" s="7">
        <v>5000</v>
      </c>
      <c r="N133" s="7">
        <v>0</v>
      </c>
      <c r="O133" s="7">
        <v>2500</v>
      </c>
      <c r="P133" s="7">
        <v>2000</v>
      </c>
      <c r="Q133" s="7">
        <v>25800</v>
      </c>
      <c r="R133" s="7">
        <v>18000</v>
      </c>
      <c r="S133" s="7">
        <v>20000</v>
      </c>
      <c r="T133" s="7">
        <v>18000</v>
      </c>
      <c r="U133" s="7">
        <v>20000</v>
      </c>
      <c r="V133" s="55">
        <f t="shared" si="34"/>
        <v>0</v>
      </c>
      <c r="W133" s="56">
        <f t="shared" si="35"/>
        <v>0</v>
      </c>
    </row>
    <row r="134" spans="1:23" ht="15">
      <c r="A134" s="5">
        <v>4002</v>
      </c>
      <c r="B134" s="6" t="s">
        <v>51</v>
      </c>
      <c r="C134" s="7">
        <v>15000</v>
      </c>
      <c r="D134" s="7">
        <v>1150</v>
      </c>
      <c r="E134" s="7">
        <v>15000</v>
      </c>
      <c r="F134" s="7">
        <v>27000</v>
      </c>
      <c r="G134" s="7">
        <v>15000</v>
      </c>
      <c r="H134" s="7">
        <v>5873</v>
      </c>
      <c r="I134" s="7">
        <v>10000</v>
      </c>
      <c r="J134" s="7">
        <v>171</v>
      </c>
      <c r="K134" s="7">
        <v>10000</v>
      </c>
      <c r="L134" s="7">
        <v>3362</v>
      </c>
      <c r="M134" s="7">
        <v>10000</v>
      </c>
      <c r="N134" s="7">
        <v>90</v>
      </c>
      <c r="O134" s="7">
        <v>8000</v>
      </c>
      <c r="P134" s="7">
        <v>8000</v>
      </c>
      <c r="Q134" s="7">
        <v>6000</v>
      </c>
      <c r="R134" s="7">
        <v>3500</v>
      </c>
      <c r="S134" s="7">
        <v>6000</v>
      </c>
      <c r="T134" s="7">
        <v>3500</v>
      </c>
      <c r="U134" s="7">
        <v>6000</v>
      </c>
      <c r="V134" s="55">
        <f t="shared" si="34"/>
        <v>0</v>
      </c>
      <c r="W134" s="56">
        <f t="shared" si="35"/>
        <v>0</v>
      </c>
    </row>
    <row r="135" spans="1:23" ht="15">
      <c r="A135" s="5">
        <v>4010</v>
      </c>
      <c r="B135" s="6" t="s">
        <v>52</v>
      </c>
      <c r="C135" s="7">
        <v>261250</v>
      </c>
      <c r="D135" s="7">
        <v>260991</v>
      </c>
      <c r="E135" s="7">
        <v>270000</v>
      </c>
      <c r="F135" s="7">
        <v>270000</v>
      </c>
      <c r="G135" s="7">
        <v>270000</v>
      </c>
      <c r="H135" s="7">
        <v>277452</v>
      </c>
      <c r="I135" s="7">
        <v>270000</v>
      </c>
      <c r="J135" s="7">
        <v>268166</v>
      </c>
      <c r="K135" s="7">
        <v>280000</v>
      </c>
      <c r="L135" s="7">
        <v>274094</v>
      </c>
      <c r="M135" s="7">
        <v>270000</v>
      </c>
      <c r="N135" s="7">
        <v>252738</v>
      </c>
      <c r="O135" s="7">
        <v>270000</v>
      </c>
      <c r="P135" s="7">
        <v>265000</v>
      </c>
      <c r="Q135" s="7">
        <v>265000</v>
      </c>
      <c r="R135" s="7">
        <v>265000</v>
      </c>
      <c r="S135" s="7">
        <v>265000</v>
      </c>
      <c r="T135" s="7">
        <v>265000</v>
      </c>
      <c r="U135" s="7">
        <v>255000</v>
      </c>
      <c r="V135" s="55">
        <f t="shared" si="34"/>
        <v>-10000</v>
      </c>
      <c r="W135" s="56">
        <f t="shared" si="35"/>
        <v>-0.03773584905660377</v>
      </c>
    </row>
    <row r="136" spans="1:23" ht="15">
      <c r="A136" s="5">
        <v>6010</v>
      </c>
      <c r="B136" s="6" t="s">
        <v>28</v>
      </c>
      <c r="E136" s="7">
        <v>7185</v>
      </c>
      <c r="F136" s="7">
        <v>7185</v>
      </c>
      <c r="G136" s="7">
        <v>7200</v>
      </c>
      <c r="H136" s="7">
        <v>7200</v>
      </c>
      <c r="I136" s="7">
        <v>7200</v>
      </c>
      <c r="J136" s="7">
        <v>7200</v>
      </c>
      <c r="K136" s="7">
        <v>7200</v>
      </c>
      <c r="L136" s="7">
        <v>7200</v>
      </c>
      <c r="M136" s="7">
        <v>7200</v>
      </c>
      <c r="N136" s="7">
        <v>7200</v>
      </c>
      <c r="O136" s="7">
        <v>7200</v>
      </c>
      <c r="P136" s="7">
        <v>7200</v>
      </c>
      <c r="Q136" s="7">
        <v>7200</v>
      </c>
      <c r="R136" s="7">
        <v>7200</v>
      </c>
      <c r="S136" s="7">
        <v>15147</v>
      </c>
      <c r="T136" s="7">
        <v>7200</v>
      </c>
      <c r="U136" s="7">
        <v>7200</v>
      </c>
      <c r="V136" s="55">
        <f t="shared" si="34"/>
        <v>-7947</v>
      </c>
      <c r="W136" s="56">
        <f t="shared" si="35"/>
        <v>-0.5246583481877599</v>
      </c>
    </row>
    <row r="137" spans="1:23" s="16" customFormat="1" ht="14.25">
      <c r="A137" s="14"/>
      <c r="B137" s="6"/>
      <c r="C137" s="12">
        <f aca="true" t="shared" si="38" ref="C137:K137">SUM(C110:C136)</f>
        <v>331500</v>
      </c>
      <c r="D137" s="12">
        <f t="shared" si="38"/>
        <v>302480</v>
      </c>
      <c r="E137" s="12">
        <f t="shared" si="38"/>
        <v>352985</v>
      </c>
      <c r="F137" s="12">
        <f t="shared" si="38"/>
        <v>350910</v>
      </c>
      <c r="G137" s="12">
        <f t="shared" si="38"/>
        <v>371850</v>
      </c>
      <c r="H137" s="12">
        <f t="shared" si="38"/>
        <v>350114</v>
      </c>
      <c r="I137" s="12">
        <f t="shared" si="38"/>
        <v>362850</v>
      </c>
      <c r="J137" s="12">
        <f t="shared" si="38"/>
        <v>328160</v>
      </c>
      <c r="K137" s="12">
        <f t="shared" si="38"/>
        <v>363350</v>
      </c>
      <c r="L137" s="12">
        <f aca="true" t="shared" si="39" ref="L137:U137">SUM(L110:L136)</f>
        <v>340952</v>
      </c>
      <c r="M137" s="12">
        <f t="shared" si="39"/>
        <v>352500</v>
      </c>
      <c r="N137" s="12">
        <f t="shared" si="39"/>
        <v>320309</v>
      </c>
      <c r="O137" s="12">
        <f t="shared" si="39"/>
        <v>348500</v>
      </c>
      <c r="P137" s="12">
        <f t="shared" si="39"/>
        <v>348700</v>
      </c>
      <c r="Q137" s="12">
        <f t="shared" si="39"/>
        <v>371600</v>
      </c>
      <c r="R137" s="12">
        <f t="shared" si="39"/>
        <v>362900</v>
      </c>
      <c r="S137" s="12">
        <f t="shared" si="39"/>
        <v>381947</v>
      </c>
      <c r="T137" s="12">
        <f t="shared" si="39"/>
        <v>359650</v>
      </c>
      <c r="U137" s="12">
        <f t="shared" si="39"/>
        <v>386250</v>
      </c>
      <c r="V137" s="52">
        <f t="shared" si="34"/>
        <v>4303</v>
      </c>
      <c r="W137" s="57">
        <f t="shared" si="35"/>
        <v>0.011265960984115597</v>
      </c>
    </row>
    <row r="138" spans="1:23" s="16" customFormat="1" ht="14.25">
      <c r="A138" s="14"/>
      <c r="B138" s="6" t="s">
        <v>71</v>
      </c>
      <c r="C138" s="12">
        <f>SUM(C137+C109)</f>
        <v>416141</v>
      </c>
      <c r="D138" s="12">
        <f>SUM(D137+D109)</f>
        <v>400782</v>
      </c>
      <c r="E138" s="12">
        <f>SUM(E137+E109)</f>
        <v>446335</v>
      </c>
      <c r="F138" s="12">
        <v>469700</v>
      </c>
      <c r="G138" s="12">
        <f aca="true" t="shared" si="40" ref="G138:U138">G109+G137</f>
        <v>481965.83</v>
      </c>
      <c r="H138" s="12">
        <f t="shared" si="40"/>
        <v>453732</v>
      </c>
      <c r="I138" s="12">
        <f t="shared" si="40"/>
        <v>483750</v>
      </c>
      <c r="J138" s="12">
        <f t="shared" si="40"/>
        <v>415268</v>
      </c>
      <c r="K138" s="12">
        <f t="shared" si="40"/>
        <v>491216</v>
      </c>
      <c r="L138" s="12">
        <f t="shared" si="40"/>
        <v>467300</v>
      </c>
      <c r="M138" s="12">
        <f t="shared" si="40"/>
        <v>484510</v>
      </c>
      <c r="N138" s="12">
        <f t="shared" si="40"/>
        <v>450167</v>
      </c>
      <c r="O138" s="12">
        <f t="shared" si="40"/>
        <v>489276</v>
      </c>
      <c r="P138" s="12">
        <f t="shared" si="40"/>
        <v>489476</v>
      </c>
      <c r="Q138" s="12">
        <f t="shared" si="40"/>
        <v>517410</v>
      </c>
      <c r="R138" s="12">
        <f t="shared" si="40"/>
        <v>507995</v>
      </c>
      <c r="S138" s="12">
        <f t="shared" si="40"/>
        <v>530067</v>
      </c>
      <c r="T138" s="12">
        <f t="shared" si="40"/>
        <v>507770</v>
      </c>
      <c r="U138" s="12">
        <f t="shared" si="40"/>
        <v>530780</v>
      </c>
      <c r="V138" s="52">
        <f t="shared" si="34"/>
        <v>713</v>
      </c>
      <c r="W138" s="57">
        <f t="shared" si="35"/>
        <v>0.00134511297628413</v>
      </c>
    </row>
    <row r="140" spans="1:23" ht="15">
      <c r="A140" s="1">
        <v>875</v>
      </c>
      <c r="B140" s="2" t="s">
        <v>72</v>
      </c>
      <c r="C140" s="1" t="s">
        <v>1</v>
      </c>
      <c r="D140" s="1" t="s">
        <v>0</v>
      </c>
      <c r="E140" s="1" t="s">
        <v>1</v>
      </c>
      <c r="F140" s="3" t="s">
        <v>0</v>
      </c>
      <c r="G140" s="3" t="s">
        <v>1</v>
      </c>
      <c r="H140" s="3" t="s">
        <v>0</v>
      </c>
      <c r="I140" s="3" t="s">
        <v>1</v>
      </c>
      <c r="J140" s="3" t="s">
        <v>0</v>
      </c>
      <c r="K140" s="3" t="s">
        <v>1</v>
      </c>
      <c r="L140" s="3" t="s">
        <v>0</v>
      </c>
      <c r="M140" s="3" t="s">
        <v>1</v>
      </c>
      <c r="N140" s="3" t="s">
        <v>0</v>
      </c>
      <c r="O140" s="3" t="s">
        <v>1</v>
      </c>
      <c r="P140" s="3" t="s">
        <v>88</v>
      </c>
      <c r="Q140" s="3" t="s">
        <v>1</v>
      </c>
      <c r="R140" s="3" t="s">
        <v>94</v>
      </c>
      <c r="S140" s="3" t="s">
        <v>1</v>
      </c>
      <c r="T140" s="3" t="s">
        <v>94</v>
      </c>
      <c r="U140" s="3" t="s">
        <v>1</v>
      </c>
      <c r="V140" s="3" t="s">
        <v>2</v>
      </c>
      <c r="W140" s="3" t="s">
        <v>76</v>
      </c>
    </row>
    <row r="141" spans="1:23" ht="15">
      <c r="A141" s="1"/>
      <c r="B141" s="2"/>
      <c r="C141" s="1" t="s">
        <v>13</v>
      </c>
      <c r="D141" s="1" t="s">
        <v>13</v>
      </c>
      <c r="E141" s="1" t="s">
        <v>14</v>
      </c>
      <c r="F141" s="3" t="s">
        <v>14</v>
      </c>
      <c r="G141" s="3" t="s">
        <v>77</v>
      </c>
      <c r="H141" s="3" t="s">
        <v>79</v>
      </c>
      <c r="I141" s="3" t="s">
        <v>80</v>
      </c>
      <c r="J141" s="3" t="s">
        <v>80</v>
      </c>
      <c r="K141" s="3" t="s">
        <v>82</v>
      </c>
      <c r="L141" s="3" t="s">
        <v>84</v>
      </c>
      <c r="M141" s="3" t="s">
        <v>85</v>
      </c>
      <c r="N141" s="3" t="s">
        <v>85</v>
      </c>
      <c r="O141" s="3" t="s">
        <v>89</v>
      </c>
      <c r="P141" s="3" t="s">
        <v>90</v>
      </c>
      <c r="Q141" s="3" t="s">
        <v>91</v>
      </c>
      <c r="R141" s="3" t="s">
        <v>91</v>
      </c>
      <c r="S141" s="3" t="s">
        <v>95</v>
      </c>
      <c r="T141" s="3" t="s">
        <v>95</v>
      </c>
      <c r="U141" s="3" t="s">
        <v>98</v>
      </c>
      <c r="V141" s="3" t="s">
        <v>99</v>
      </c>
      <c r="W141" s="3" t="s">
        <v>99</v>
      </c>
    </row>
    <row r="143" spans="1:23" ht="15">
      <c r="A143" s="5">
        <v>5101</v>
      </c>
      <c r="B143" s="6" t="s">
        <v>101</v>
      </c>
      <c r="C143" s="7">
        <v>40000</v>
      </c>
      <c r="D143" s="7">
        <v>35000</v>
      </c>
      <c r="E143" s="7">
        <v>25000</v>
      </c>
      <c r="F143" s="7">
        <v>20000</v>
      </c>
      <c r="G143" s="7">
        <v>20000</v>
      </c>
      <c r="H143" s="7">
        <v>19811</v>
      </c>
      <c r="I143" s="7">
        <v>20000</v>
      </c>
      <c r="J143" s="7">
        <v>19653</v>
      </c>
      <c r="K143" s="7">
        <v>24000</v>
      </c>
      <c r="L143" s="7">
        <v>16650</v>
      </c>
      <c r="M143" s="7">
        <v>34500</v>
      </c>
      <c r="N143" s="7">
        <v>30196</v>
      </c>
      <c r="O143" s="7">
        <v>34500</v>
      </c>
      <c r="P143" s="7">
        <v>34500</v>
      </c>
      <c r="Q143" s="7">
        <v>34500</v>
      </c>
      <c r="R143" s="7">
        <v>34500</v>
      </c>
      <c r="S143" s="7">
        <v>34500</v>
      </c>
      <c r="T143" s="7">
        <v>34500</v>
      </c>
      <c r="U143" s="7">
        <v>34500</v>
      </c>
      <c r="V143" s="7">
        <f>SUM(S143-Q143)</f>
        <v>0</v>
      </c>
      <c r="W143" s="50">
        <f>SUM(V143/Q143)</f>
        <v>0</v>
      </c>
    </row>
    <row r="144" spans="1:23" ht="15">
      <c r="A144" s="5">
        <v>6010</v>
      </c>
      <c r="B144" s="6" t="s">
        <v>28</v>
      </c>
      <c r="D144" s="7"/>
      <c r="E144" s="7">
        <v>375</v>
      </c>
      <c r="F144" s="7">
        <v>375</v>
      </c>
      <c r="G144" s="7">
        <v>300</v>
      </c>
      <c r="H144" s="7">
        <v>300</v>
      </c>
      <c r="I144" s="7">
        <v>300</v>
      </c>
      <c r="J144" s="7">
        <v>0</v>
      </c>
      <c r="K144" s="7">
        <v>300</v>
      </c>
      <c r="L144" s="7">
        <v>334</v>
      </c>
      <c r="M144" s="7">
        <v>500</v>
      </c>
      <c r="N144" s="7">
        <v>500</v>
      </c>
      <c r="O144" s="7">
        <v>500</v>
      </c>
      <c r="P144" s="7">
        <v>500</v>
      </c>
      <c r="Q144" s="7">
        <v>500</v>
      </c>
      <c r="R144" s="7">
        <v>500</v>
      </c>
      <c r="S144" s="7">
        <v>1035</v>
      </c>
      <c r="T144" s="7">
        <v>1035</v>
      </c>
      <c r="U144" s="7">
        <v>1035</v>
      </c>
      <c r="V144" s="7">
        <f>SUM(S144-Q144)</f>
        <v>535</v>
      </c>
      <c r="W144" s="50">
        <f>SUM(V144/Q144)</f>
        <v>1.07</v>
      </c>
    </row>
    <row r="145" spans="1:23" s="16" customFormat="1" ht="15">
      <c r="A145" s="14"/>
      <c r="B145" s="6" t="s">
        <v>73</v>
      </c>
      <c r="C145" s="12">
        <f aca="true" t="shared" si="41" ref="C145:I145">SUM(C143:C144)</f>
        <v>40000</v>
      </c>
      <c r="D145" s="12">
        <f t="shared" si="41"/>
        <v>35000</v>
      </c>
      <c r="E145" s="12">
        <f t="shared" si="41"/>
        <v>25375</v>
      </c>
      <c r="F145" s="12">
        <f t="shared" si="41"/>
        <v>20375</v>
      </c>
      <c r="G145" s="12">
        <f t="shared" si="41"/>
        <v>20300</v>
      </c>
      <c r="H145" s="12">
        <f t="shared" si="41"/>
        <v>20111</v>
      </c>
      <c r="I145" s="12">
        <f t="shared" si="41"/>
        <v>20300</v>
      </c>
      <c r="J145" s="12">
        <f aca="true" t="shared" si="42" ref="J145:O145">SUM(J143:J144)</f>
        <v>19653</v>
      </c>
      <c r="K145" s="12">
        <f t="shared" si="42"/>
        <v>24300</v>
      </c>
      <c r="L145" s="12">
        <f t="shared" si="42"/>
        <v>16984</v>
      </c>
      <c r="M145" s="12">
        <f t="shared" si="42"/>
        <v>35000</v>
      </c>
      <c r="N145" s="12">
        <f t="shared" si="42"/>
        <v>30696</v>
      </c>
      <c r="O145" s="12">
        <f t="shared" si="42"/>
        <v>35000</v>
      </c>
      <c r="P145" s="12">
        <f aca="true" t="shared" si="43" ref="P145:U145">SUM(P143:P144)</f>
        <v>35000</v>
      </c>
      <c r="Q145" s="12">
        <f t="shared" si="43"/>
        <v>35000</v>
      </c>
      <c r="R145" s="12">
        <f t="shared" si="43"/>
        <v>35000</v>
      </c>
      <c r="S145" s="12">
        <f t="shared" si="43"/>
        <v>35535</v>
      </c>
      <c r="T145" s="12">
        <f t="shared" si="43"/>
        <v>35535</v>
      </c>
      <c r="U145" s="12">
        <f t="shared" si="43"/>
        <v>35535</v>
      </c>
      <c r="V145" s="7">
        <f>SUM(S145-Q145)</f>
        <v>535</v>
      </c>
      <c r="W145" s="50">
        <f>SUM(V145/Q145)</f>
        <v>0.015285714285714286</v>
      </c>
    </row>
    <row r="146" ht="12" customHeight="1"/>
    <row r="148" spans="1:23" ht="15">
      <c r="A148" s="1">
        <v>876</v>
      </c>
      <c r="B148" s="2" t="s">
        <v>104</v>
      </c>
      <c r="C148" s="1" t="s">
        <v>1</v>
      </c>
      <c r="D148" s="1" t="s">
        <v>0</v>
      </c>
      <c r="E148" s="1" t="s">
        <v>1</v>
      </c>
      <c r="F148" s="3" t="s">
        <v>0</v>
      </c>
      <c r="G148" s="3" t="s">
        <v>1</v>
      </c>
      <c r="H148" s="3" t="s">
        <v>0</v>
      </c>
      <c r="I148" s="3" t="s">
        <v>1</v>
      </c>
      <c r="J148" s="3" t="s">
        <v>0</v>
      </c>
      <c r="K148" s="3" t="s">
        <v>1</v>
      </c>
      <c r="L148" s="3" t="s">
        <v>0</v>
      </c>
      <c r="M148" s="3" t="s">
        <v>1</v>
      </c>
      <c r="N148" s="3" t="s">
        <v>0</v>
      </c>
      <c r="O148" s="3" t="s">
        <v>1</v>
      </c>
      <c r="P148" s="3" t="s">
        <v>88</v>
      </c>
      <c r="Q148" s="3" t="s">
        <v>1</v>
      </c>
      <c r="R148" s="3" t="s">
        <v>94</v>
      </c>
      <c r="S148" s="3" t="s">
        <v>1</v>
      </c>
      <c r="T148" s="3" t="s">
        <v>94</v>
      </c>
      <c r="U148" s="3" t="s">
        <v>1</v>
      </c>
      <c r="V148" s="3" t="s">
        <v>2</v>
      </c>
      <c r="W148" s="3" t="s">
        <v>76</v>
      </c>
    </row>
    <row r="149" spans="1:23" ht="15">
      <c r="A149" s="1"/>
      <c r="B149" s="2"/>
      <c r="C149" s="1" t="s">
        <v>13</v>
      </c>
      <c r="D149" s="1" t="s">
        <v>13</v>
      </c>
      <c r="E149" s="1" t="s">
        <v>14</v>
      </c>
      <c r="F149" s="3" t="s">
        <v>14</v>
      </c>
      <c r="G149" s="3" t="s">
        <v>77</v>
      </c>
      <c r="H149" s="3" t="s">
        <v>79</v>
      </c>
      <c r="I149" s="3" t="s">
        <v>80</v>
      </c>
      <c r="J149" s="3" t="s">
        <v>80</v>
      </c>
      <c r="K149" s="3" t="s">
        <v>82</v>
      </c>
      <c r="L149" s="3" t="s">
        <v>84</v>
      </c>
      <c r="M149" s="3" t="s">
        <v>85</v>
      </c>
      <c r="N149" s="3" t="s">
        <v>85</v>
      </c>
      <c r="O149" s="3" t="s">
        <v>89</v>
      </c>
      <c r="P149" s="3" t="s">
        <v>90</v>
      </c>
      <c r="Q149" s="3" t="s">
        <v>91</v>
      </c>
      <c r="R149" s="3" t="s">
        <v>91</v>
      </c>
      <c r="S149" s="3" t="s">
        <v>95</v>
      </c>
      <c r="T149" s="3" t="s">
        <v>95</v>
      </c>
      <c r="U149" s="3" t="s">
        <v>98</v>
      </c>
      <c r="V149" s="3" t="s">
        <v>99</v>
      </c>
      <c r="W149" s="3" t="s">
        <v>99</v>
      </c>
    </row>
    <row r="150" spans="1:23" ht="15">
      <c r="A150" s="58"/>
      <c r="B150" s="59"/>
      <c r="C150" s="58"/>
      <c r="D150" s="58"/>
      <c r="E150" s="58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</row>
    <row r="151" spans="1:23" ht="15">
      <c r="A151" s="58"/>
      <c r="B151" s="65" t="s">
        <v>106</v>
      </c>
      <c r="C151" s="58"/>
      <c r="D151" s="58"/>
      <c r="E151" s="58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>
        <v>0</v>
      </c>
      <c r="T151" s="60"/>
      <c r="U151" s="64">
        <v>2500</v>
      </c>
      <c r="V151" s="61">
        <f>SUM(U151-S151)</f>
        <v>2500</v>
      </c>
      <c r="W151" s="63">
        <v>1</v>
      </c>
    </row>
    <row r="152" spans="1:23" ht="15">
      <c r="A152" s="58"/>
      <c r="B152" s="65" t="s">
        <v>107</v>
      </c>
      <c r="C152" s="58"/>
      <c r="D152" s="58"/>
      <c r="E152" s="58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>
        <v>0</v>
      </c>
      <c r="T152" s="60"/>
      <c r="U152" s="64">
        <v>50000</v>
      </c>
      <c r="V152" s="61">
        <f aca="true" t="shared" si="44" ref="V152:V158">SUM(U152-S152)</f>
        <v>50000</v>
      </c>
      <c r="W152" s="63">
        <v>1</v>
      </c>
    </row>
    <row r="153" spans="1:23" ht="15">
      <c r="A153" s="58"/>
      <c r="B153" s="65" t="s">
        <v>108</v>
      </c>
      <c r="C153" s="58"/>
      <c r="D153" s="58"/>
      <c r="E153" s="58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>
        <v>0</v>
      </c>
      <c r="T153" s="60"/>
      <c r="U153" s="64">
        <v>5000</v>
      </c>
      <c r="V153" s="61">
        <f t="shared" si="44"/>
        <v>5000</v>
      </c>
      <c r="W153" s="63">
        <v>1</v>
      </c>
    </row>
    <row r="154" spans="1:23" ht="15">
      <c r="A154" s="58"/>
      <c r="B154" s="16" t="s">
        <v>109</v>
      </c>
      <c r="C154" s="58"/>
      <c r="D154" s="58"/>
      <c r="E154" s="58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>
        <v>0</v>
      </c>
      <c r="T154" s="60"/>
      <c r="U154" s="64">
        <v>15000</v>
      </c>
      <c r="V154" s="61">
        <f t="shared" si="44"/>
        <v>15000</v>
      </c>
      <c r="W154" s="63">
        <v>1</v>
      </c>
    </row>
    <row r="155" spans="1:23" ht="15">
      <c r="A155" s="58"/>
      <c r="B155" s="16" t="s">
        <v>110</v>
      </c>
      <c r="C155" s="58"/>
      <c r="D155" s="58"/>
      <c r="E155" s="58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>
        <v>0</v>
      </c>
      <c r="T155" s="60"/>
      <c r="U155" s="64">
        <v>2500</v>
      </c>
      <c r="V155" s="61">
        <f t="shared" si="44"/>
        <v>2500</v>
      </c>
      <c r="W155" s="63">
        <v>1</v>
      </c>
    </row>
    <row r="156" spans="1:23" ht="15">
      <c r="A156" s="58"/>
      <c r="B156" s="65" t="s">
        <v>111</v>
      </c>
      <c r="C156" s="58"/>
      <c r="D156" s="58"/>
      <c r="E156" s="58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>
        <v>0</v>
      </c>
      <c r="T156" s="60"/>
      <c r="U156" s="64">
        <v>1000</v>
      </c>
      <c r="V156" s="61">
        <f t="shared" si="44"/>
        <v>1000</v>
      </c>
      <c r="W156" s="63">
        <v>1</v>
      </c>
    </row>
    <row r="157" spans="2:23" ht="15">
      <c r="B157" s="16" t="s">
        <v>112</v>
      </c>
      <c r="S157" s="60">
        <v>0</v>
      </c>
      <c r="U157" s="64">
        <v>12000</v>
      </c>
      <c r="V157" s="61">
        <f t="shared" si="44"/>
        <v>12000</v>
      </c>
      <c r="W157" s="63">
        <v>1</v>
      </c>
    </row>
    <row r="158" spans="2:23" ht="15">
      <c r="B158" s="6" t="s">
        <v>105</v>
      </c>
      <c r="U158" s="62">
        <f>SUM(U151:U157)</f>
        <v>88000</v>
      </c>
      <c r="V158" s="60">
        <f t="shared" si="44"/>
        <v>88000</v>
      </c>
      <c r="W158" s="63">
        <v>1</v>
      </c>
    </row>
    <row r="161" spans="1:23" ht="15">
      <c r="A161" s="1"/>
      <c r="B161" s="2" t="s">
        <v>74</v>
      </c>
      <c r="C161" s="1" t="s">
        <v>1</v>
      </c>
      <c r="D161" s="1" t="s">
        <v>0</v>
      </c>
      <c r="E161" s="1" t="s">
        <v>1</v>
      </c>
      <c r="F161" s="3" t="s">
        <v>0</v>
      </c>
      <c r="G161" s="3" t="s">
        <v>1</v>
      </c>
      <c r="H161" s="3" t="s">
        <v>0</v>
      </c>
      <c r="I161" s="3" t="s">
        <v>1</v>
      </c>
      <c r="J161" s="3" t="s">
        <v>0</v>
      </c>
      <c r="K161" s="3" t="s">
        <v>1</v>
      </c>
      <c r="L161" s="3" t="s">
        <v>0</v>
      </c>
      <c r="M161" s="3" t="s">
        <v>1</v>
      </c>
      <c r="N161" s="3" t="s">
        <v>0</v>
      </c>
      <c r="O161" s="3" t="s">
        <v>1</v>
      </c>
      <c r="P161" s="3" t="s">
        <v>88</v>
      </c>
      <c r="Q161" s="3" t="s">
        <v>1</v>
      </c>
      <c r="R161" s="3" t="s">
        <v>94</v>
      </c>
      <c r="S161" s="3" t="s">
        <v>1</v>
      </c>
      <c r="T161" s="3" t="s">
        <v>94</v>
      </c>
      <c r="U161" s="3" t="s">
        <v>1</v>
      </c>
      <c r="V161" s="3" t="s">
        <v>2</v>
      </c>
      <c r="W161" s="3" t="s">
        <v>76</v>
      </c>
    </row>
    <row r="162" spans="1:23" ht="15">
      <c r="A162" s="1"/>
      <c r="B162" s="2"/>
      <c r="C162" s="1" t="s">
        <v>13</v>
      </c>
      <c r="D162" s="1" t="s">
        <v>13</v>
      </c>
      <c r="E162" s="1" t="s">
        <v>14</v>
      </c>
      <c r="F162" s="3" t="s">
        <v>14</v>
      </c>
      <c r="G162" s="3" t="s">
        <v>77</v>
      </c>
      <c r="H162" s="3" t="s">
        <v>79</v>
      </c>
      <c r="I162" s="3" t="s">
        <v>80</v>
      </c>
      <c r="J162" s="3" t="s">
        <v>80</v>
      </c>
      <c r="K162" s="3" t="s">
        <v>82</v>
      </c>
      <c r="L162" s="3" t="s">
        <v>84</v>
      </c>
      <c r="M162" s="3" t="s">
        <v>85</v>
      </c>
      <c r="N162" s="3" t="s">
        <v>85</v>
      </c>
      <c r="O162" s="3" t="s">
        <v>89</v>
      </c>
      <c r="P162" s="3" t="s">
        <v>90</v>
      </c>
      <c r="Q162" s="3" t="s">
        <v>91</v>
      </c>
      <c r="R162" s="3" t="s">
        <v>91</v>
      </c>
      <c r="S162" s="3" t="s">
        <v>95</v>
      </c>
      <c r="T162" s="3" t="s">
        <v>95</v>
      </c>
      <c r="U162" s="3" t="s">
        <v>98</v>
      </c>
      <c r="V162" s="3" t="s">
        <v>99</v>
      </c>
      <c r="W162" s="3" t="s">
        <v>99</v>
      </c>
    </row>
    <row r="163" spans="1:23" s="16" customFormat="1" ht="14.25">
      <c r="A163" s="14"/>
      <c r="B163" s="6" t="s">
        <v>27</v>
      </c>
      <c r="C163" s="12" t="e">
        <f>SUM(C145+C138+C100+C81+C59+C42+C22)</f>
        <v>#REF!</v>
      </c>
      <c r="D163" s="12" t="e">
        <f>SUM(D145+D138+D100+D81+D59+D42+D22)</f>
        <v>#REF!</v>
      </c>
      <c r="E163" s="12" t="e">
        <f>SUM(E145+E138+E100+E81+E59+E42+E22)</f>
        <v>#REF!</v>
      </c>
      <c r="F163" s="12" t="e">
        <f>SUM(F145+F138+F100+F81+F59+F42+F22)</f>
        <v>#REF!</v>
      </c>
      <c r="G163" s="12" t="e">
        <f>SUM(G145+G138+G100+G81+G59+G42+G22)</f>
        <v>#REF!</v>
      </c>
      <c r="H163" s="12" t="e">
        <f>SUM(H145+H138+H100+H81+H59+H42+H22)</f>
        <v>#REF!</v>
      </c>
      <c r="I163" s="12" t="e">
        <f>SUM(I145+I138+I100+I81+I59+I42+I22)</f>
        <v>#REF!</v>
      </c>
      <c r="J163" s="12" t="e">
        <f>SUM(J145+J138+J100+J81+J59+J42+J22)</f>
        <v>#REF!</v>
      </c>
      <c r="K163" s="12" t="e">
        <f>SUM(K145+K138+K100+K81+K59+K42+K22)</f>
        <v>#REF!</v>
      </c>
      <c r="L163" s="12" t="e">
        <f>SUM(L145+L138+L100+L81+L59+L42+L22)</f>
        <v>#REF!</v>
      </c>
      <c r="M163" s="12" t="e">
        <f>SUM(M145+M138+M100+M81+M59+M42+M22)</f>
        <v>#REF!</v>
      </c>
      <c r="N163" s="12" t="e">
        <f>SUM(N145+N138+N100+N81+N59+N42+N22)</f>
        <v>#REF!</v>
      </c>
      <c r="O163" s="12" t="e">
        <f>SUM(O145+O138+O100+O81+O59+O42+O22)</f>
        <v>#REF!</v>
      </c>
      <c r="P163" s="12">
        <f>SUM(P145+P138+P101+P81+P59+P42+P22)</f>
        <v>2299694.9185</v>
      </c>
      <c r="Q163" s="12">
        <f>SUM(Q145+Q138+Q101+Q81+Q59+Q42+Q22)</f>
        <v>2282170.55719</v>
      </c>
      <c r="R163" s="12">
        <f>SUM(R145+R138+R101+R81+R59+R42+R22+R158)</f>
        <v>2233463.03</v>
      </c>
      <c r="S163" s="12">
        <f>SUM(S145+S138+S101+S81+S59+S42+S22+S158)</f>
        <v>2265433.31846</v>
      </c>
      <c r="T163" s="12">
        <f>SUM(T145+T138+T101+T81+T59+T42+T22+T158)</f>
        <v>2179774.0910250004</v>
      </c>
      <c r="U163" s="12">
        <f>SUM(U145+U138+U101+U81+U59+U42+U22+U158)</f>
        <v>2644200.983355</v>
      </c>
      <c r="V163" s="12">
        <f>SUM(V145+V138+V101+V81+V59+V42+V22+V158)</f>
        <v>370488.66489499994</v>
      </c>
      <c r="W163" s="51">
        <f>SUM(V163/Q163)</f>
        <v>0.16234048052533667</v>
      </c>
    </row>
    <row r="164" spans="2:23" ht="15">
      <c r="B164" s="6" t="s">
        <v>75</v>
      </c>
      <c r="E164" s="52" t="e">
        <f>SUM(E144+E136+#REF!+E79+E57+E40+E20)</f>
        <v>#REF!</v>
      </c>
      <c r="F164" s="52" t="e">
        <f>SUM(F144+F136+#REF!+F79+F57+F40+F20)</f>
        <v>#REF!</v>
      </c>
      <c r="G164" s="52" t="e">
        <f>SUM(G144+G136+#REF!+G79+G57+G40+G20)</f>
        <v>#REF!</v>
      </c>
      <c r="H164" s="52" t="e">
        <f>SUM(H144+H136+#REF!+H79+H57+H40+H20)</f>
        <v>#REF!</v>
      </c>
      <c r="I164" s="52" t="e">
        <f>SUM(I144+I136+#REF!+I79+I57+I40+I20)</f>
        <v>#REF!</v>
      </c>
      <c r="J164" s="52" t="e">
        <f>SUM(J144+J136+#REF!+J79+J57+J40+J20)</f>
        <v>#REF!</v>
      </c>
      <c r="K164" s="52" t="e">
        <f>SUM(K144+K136+#REF!+K79+K57+K40+K20)</f>
        <v>#REF!</v>
      </c>
      <c r="L164" s="52" t="e">
        <f>SUM(L144+L136+#REF!+L79+L57+L40+L20)</f>
        <v>#REF!</v>
      </c>
      <c r="M164" s="52" t="e">
        <f>SUM(M144+M136+#REF!+M79+M57+M40+M20)</f>
        <v>#REF!</v>
      </c>
      <c r="N164" s="52" t="e">
        <f>SUM(N144+N136+#REF!+N79+N57+N40+N20)</f>
        <v>#REF!</v>
      </c>
      <c r="O164" s="52" t="e">
        <f>SUM(O144+O136+#REF!+O79+O57+O40+O20)</f>
        <v>#REF!</v>
      </c>
      <c r="P164" s="52">
        <f>SUM(P144+P136+P100+P79+P57+P40+P20)</f>
        <v>35132.9685</v>
      </c>
      <c r="Q164" s="52">
        <f>SUM(Q144+Q136+Q100+Q79+Q57+Q40+Q20)</f>
        <v>34566.584189999994</v>
      </c>
      <c r="R164" s="52">
        <f>SUM(R144+R136+R100+R79+R57+R40+R20)</f>
        <v>33529.03</v>
      </c>
      <c r="S164" s="52">
        <f>SUM(S144+S136+S100+S79+S57+S40+S20)</f>
        <v>65690.43646</v>
      </c>
      <c r="T164" s="52">
        <f>SUM(T144+T136+T100+T79+T57+T40+T20)</f>
        <v>55287.973525</v>
      </c>
      <c r="U164" s="52">
        <f>SUM(U144+U136+U100+U79+U57+U40+U20)</f>
        <v>60601.494355</v>
      </c>
      <c r="V164" s="12"/>
      <c r="W164" s="51">
        <f>SUM(V164/Q164)</f>
        <v>0</v>
      </c>
    </row>
  </sheetData>
  <printOptions gridLines="1" horizontalCentered="1"/>
  <pageMargins left="0.2" right="0.23" top="1.43" bottom="0.21" header="0.66" footer="0.48"/>
  <pageSetup horizontalDpi="600" verticalDpi="600" orientation="landscape" scale="98" r:id="rId1"/>
  <headerFooter alignWithMargins="0">
    <oddHeader>&amp;C&amp;"Arial,Bold"&amp;12Town of Cape Elizabeth
Special Funds Proposed Budgets Fiscal Year 2011</oddHeader>
  </headerFooter>
  <rowBreaks count="5" manualBreakCount="5">
    <brk id="23" max="12" man="1"/>
    <brk id="59" max="12" man="1"/>
    <brk id="82" max="12" man="1"/>
    <brk id="101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2010-02-21T18:12:53Z</cp:lastPrinted>
  <dcterms:created xsi:type="dcterms:W3CDTF">1997-12-29T16:50:32Z</dcterms:created>
  <dcterms:modified xsi:type="dcterms:W3CDTF">2010-02-21T19:06:50Z</dcterms:modified>
  <cp:category/>
  <cp:version/>
  <cp:contentType/>
  <cp:contentStatus/>
</cp:coreProperties>
</file>